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20" windowWidth="12420" windowHeight="9732"/>
  </bookViews>
  <sheets>
    <sheet name="Shot Analysis" sheetId="3" r:id="rId1"/>
    <sheet name="Chronograph Analysis" sheetId="2" r:id="rId2"/>
    <sheet name="Target" sheetId="4" r:id="rId3"/>
  </sheets>
  <calcPr calcId="145621"/>
</workbook>
</file>

<file path=xl/calcChain.xml><?xml version="1.0" encoding="utf-8"?>
<calcChain xmlns="http://schemas.openxmlformats.org/spreadsheetml/2006/main">
  <c r="F5" i="2" l="1"/>
  <c r="F4" i="2"/>
  <c r="F3" i="2"/>
  <c r="F2" i="2"/>
  <c r="M8" i="3"/>
  <c r="K5" i="3"/>
  <c r="J5" i="3"/>
  <c r="K4" i="3"/>
  <c r="J4" i="3"/>
  <c r="K3" i="3"/>
  <c r="J3" i="3"/>
  <c r="K2" i="3"/>
  <c r="M3" i="3" s="1"/>
  <c r="J2" i="3"/>
  <c r="E21" i="3" l="1"/>
  <c r="F21" i="3" s="1"/>
  <c r="E55" i="3"/>
  <c r="F55" i="3" s="1"/>
  <c r="E22" i="3"/>
  <c r="F22" i="3" s="1"/>
  <c r="E24" i="3"/>
  <c r="F24" i="3" s="1"/>
  <c r="E26" i="3"/>
  <c r="F26" i="3" s="1"/>
  <c r="E28" i="3"/>
  <c r="F28" i="3" s="1"/>
  <c r="E30" i="3"/>
  <c r="F30" i="3" s="1"/>
  <c r="E32" i="3"/>
  <c r="F32" i="3" s="1"/>
  <c r="E34" i="3"/>
  <c r="F34" i="3" s="1"/>
  <c r="E36" i="3"/>
  <c r="F36" i="3" s="1"/>
  <c r="E38" i="3"/>
  <c r="F38" i="3" s="1"/>
  <c r="E40" i="3"/>
  <c r="F40" i="3" s="1"/>
  <c r="E42" i="3"/>
  <c r="F42" i="3" s="1"/>
  <c r="E44" i="3"/>
  <c r="F44" i="3" s="1"/>
  <c r="E46" i="3"/>
  <c r="F46" i="3" s="1"/>
  <c r="E48" i="3"/>
  <c r="F48" i="3" s="1"/>
  <c r="E50" i="3"/>
  <c r="F50" i="3" s="1"/>
  <c r="E52" i="3"/>
  <c r="F52" i="3" s="1"/>
  <c r="E54" i="3"/>
  <c r="F54" i="3" s="1"/>
  <c r="E56" i="3"/>
  <c r="F56" i="3" s="1"/>
  <c r="E58" i="3"/>
  <c r="F58" i="3" s="1"/>
  <c r="E60" i="3"/>
  <c r="F60" i="3" s="1"/>
  <c r="E23" i="3"/>
  <c r="F23" i="3" s="1"/>
  <c r="E25" i="3"/>
  <c r="F25" i="3" s="1"/>
  <c r="E27" i="3"/>
  <c r="F27" i="3" s="1"/>
  <c r="E29" i="3"/>
  <c r="F29" i="3" s="1"/>
  <c r="E31" i="3"/>
  <c r="F31" i="3" s="1"/>
  <c r="E33" i="3"/>
  <c r="F33" i="3" s="1"/>
  <c r="E35" i="3"/>
  <c r="F35" i="3" s="1"/>
  <c r="E37" i="3"/>
  <c r="F37" i="3" s="1"/>
  <c r="E39" i="3"/>
  <c r="F39" i="3" s="1"/>
  <c r="E41" i="3"/>
  <c r="F41" i="3" s="1"/>
  <c r="E43" i="3"/>
  <c r="F43" i="3" s="1"/>
  <c r="E45" i="3"/>
  <c r="F45" i="3" s="1"/>
  <c r="E47" i="3"/>
  <c r="F47" i="3" s="1"/>
  <c r="E49" i="3"/>
  <c r="F49" i="3" s="1"/>
  <c r="E51" i="3"/>
  <c r="F51" i="3" s="1"/>
  <c r="E53" i="3"/>
  <c r="F53" i="3" s="1"/>
  <c r="E57" i="3"/>
  <c r="F57" i="3" s="1"/>
  <c r="E59" i="3"/>
  <c r="F59" i="3" s="1"/>
  <c r="E61" i="3"/>
  <c r="F61" i="3" s="1"/>
  <c r="G6" i="2"/>
  <c r="G7" i="2" s="1"/>
  <c r="E12" i="3"/>
  <c r="F12" i="3" s="1"/>
  <c r="J14" i="3"/>
  <c r="E18" i="3"/>
  <c r="F18" i="3" s="1"/>
  <c r="J8" i="3"/>
  <c r="J9" i="3"/>
  <c r="E20" i="3"/>
  <c r="F20" i="3" s="1"/>
  <c r="E7" i="3"/>
  <c r="F7" i="3" s="1"/>
  <c r="E14" i="3"/>
  <c r="F14" i="3" s="1"/>
  <c r="E16" i="3"/>
  <c r="F16" i="3" s="1"/>
  <c r="E10" i="3"/>
  <c r="F10" i="3" s="1"/>
  <c r="E15" i="3"/>
  <c r="F15" i="3" s="1"/>
  <c r="E2" i="3"/>
  <c r="E3" i="3"/>
  <c r="F3" i="3" s="1"/>
  <c r="E4" i="3"/>
  <c r="F4" i="3" s="1"/>
  <c r="E5" i="3"/>
  <c r="F5" i="3" s="1"/>
  <c r="E6" i="3"/>
  <c r="F6" i="3" s="1"/>
  <c r="E8" i="3"/>
  <c r="F8" i="3" s="1"/>
  <c r="E9" i="3"/>
  <c r="F9" i="3" s="1"/>
  <c r="E13" i="3"/>
  <c r="F13" i="3" s="1"/>
  <c r="E17" i="3"/>
  <c r="F17" i="3" s="1"/>
  <c r="E19" i="3"/>
  <c r="F19" i="3" s="1"/>
  <c r="E11" i="3"/>
  <c r="F11" i="3" s="1"/>
  <c r="C2" i="2" l="1"/>
  <c r="F2" i="3"/>
  <c r="J11" i="3"/>
  <c r="G9" i="2" l="1"/>
  <c r="L11" i="3"/>
  <c r="J12" i="3"/>
  <c r="J15" i="3" l="1"/>
  <c r="K14" i="3"/>
  <c r="K15" i="3" s="1"/>
  <c r="L14" i="3"/>
  <c r="L15" i="3" s="1"/>
  <c r="L17" i="3" l="1"/>
  <c r="L18" i="3" s="1"/>
  <c r="M15" i="3"/>
  <c r="L16" i="3"/>
  <c r="J16" i="3"/>
  <c r="H16" i="3" s="1"/>
  <c r="H15" i="3"/>
  <c r="J17" i="3"/>
  <c r="K17" i="3"/>
  <c r="K18" i="3" s="1"/>
  <c r="K16" i="3"/>
  <c r="J18" i="3" l="1"/>
  <c r="H18" i="3" s="1"/>
  <c r="H17" i="3"/>
</calcChain>
</file>

<file path=xl/comments1.xml><?xml version="1.0" encoding="utf-8"?>
<comments xmlns="http://schemas.openxmlformats.org/spreadsheetml/2006/main">
  <authors>
    <author>David</author>
  </authors>
  <commentList>
    <comment ref="H4" authorId="0">
      <text>
        <r>
          <rPr>
            <sz val="9"/>
            <color indexed="81"/>
            <rFont val="Tahoma"/>
            <family val="2"/>
          </rPr>
          <t>For level bore, BC = 0.1</t>
        </r>
      </text>
    </comment>
  </commentList>
</comments>
</file>

<file path=xl/sharedStrings.xml><?xml version="1.0" encoding="utf-8"?>
<sst xmlns="http://schemas.openxmlformats.org/spreadsheetml/2006/main" count="41" uniqueCount="37">
  <si>
    <t>Center</t>
  </si>
  <si>
    <t>Range</t>
  </si>
  <si>
    <t>StDev</t>
  </si>
  <si>
    <t>R^2</t>
  </si>
  <si>
    <t>Shot #</t>
  </si>
  <si>
    <t>Diagonal</t>
  </si>
  <si>
    <t>FoM</t>
  </si>
  <si>
    <t>N</t>
  </si>
  <si>
    <t>cG(2N-1)</t>
  </si>
  <si>
    <t>Variance</t>
  </si>
  <si>
    <t>Sigma</t>
  </si>
  <si>
    <t>S^2</t>
  </si>
  <si>
    <t>Confidence Bounds</t>
  </si>
  <si>
    <t>2(N - 1)</t>
  </si>
  <si>
    <t>CEP</t>
  </si>
  <si>
    <t>MR</t>
  </si>
  <si>
    <t>Width</t>
  </si>
  <si>
    <t>Group #</t>
  </si>
  <si>
    <t>MD</t>
  </si>
  <si>
    <t>Chronograph summary</t>
  </si>
  <si>
    <t>MOA</t>
  </si>
  <si>
    <t>slope</t>
  </si>
  <si>
    <t>intercept</t>
  </si>
  <si>
    <t>Muzzle Velocity (fps)</t>
  </si>
  <si>
    <t>Excess Drop @ 100 yds</t>
  </si>
  <si>
    <t>Avg</t>
  </si>
  <si>
    <t>Max</t>
  </si>
  <si>
    <t>Min</t>
  </si>
  <si>
    <t>Y variance due to muzzle velocity dispersion</t>
  </si>
  <si>
    <t>Inch drop at 100 yards</t>
  </si>
  <si>
    <t>From Ballistics Model</t>
  </si>
  <si>
    <t>Actual Y point of impact:</t>
  </si>
  <si>
    <t>inches at 100 yards</t>
  </si>
  <si>
    <t>X"</t>
  </si>
  <si>
    <t>Y"</t>
  </si>
  <si>
    <t>R"</t>
  </si>
  <si>
    <t>Note: Chronograph order does not correspond to the order of target point data in the previous sheet!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</si>
</sst>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006100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b/>
      <i/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/>
      <top/>
      <bottom/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right"/>
    </xf>
    <xf numFmtId="0" fontId="9" fillId="5" borderId="4" xfId="10"/>
    <xf numFmtId="0" fontId="11" fillId="6" borderId="4" xfId="12"/>
    <xf numFmtId="0" fontId="0" fillId="0" borderId="0" xfId="0" applyFill="1" applyBorder="1" applyAlignment="1">
      <alignment horizontal="right"/>
    </xf>
    <xf numFmtId="0" fontId="1" fillId="15" borderId="0" xfId="25" applyBorder="1" applyAlignment="1">
      <alignment horizontal="right"/>
    </xf>
    <xf numFmtId="0" fontId="17" fillId="17" borderId="0" xfId="27" applyBorder="1" applyAlignment="1">
      <alignment horizontal="right"/>
    </xf>
    <xf numFmtId="0" fontId="16" fillId="0" borderId="0" xfId="0" applyFont="1" applyAlignment="1">
      <alignment horizontal="center"/>
    </xf>
    <xf numFmtId="0" fontId="17" fillId="21" borderId="0" xfId="31" applyBorder="1" applyAlignment="1">
      <alignment horizontal="right"/>
    </xf>
    <xf numFmtId="2" fontId="17" fillId="17" borderId="0" xfId="27" applyNumberFormat="1"/>
    <xf numFmtId="2" fontId="17" fillId="21" borderId="0" xfId="31" applyNumberFormat="1"/>
    <xf numFmtId="9" fontId="9" fillId="5" borderId="4" xfId="10" applyNumberFormat="1" applyAlignment="1">
      <alignment horizontal="left"/>
    </xf>
    <xf numFmtId="0" fontId="0" fillId="8" borderId="8" xfId="16" applyFont="1"/>
    <xf numFmtId="0" fontId="11" fillId="6" borderId="4" xfId="12" applyAlignment="1">
      <alignment horizontal="left"/>
    </xf>
    <xf numFmtId="164" fontId="11" fillId="6" borderId="4" xfId="12" applyNumberFormat="1" applyAlignment="1">
      <alignment horizontal="left"/>
    </xf>
    <xf numFmtId="0" fontId="17" fillId="13" borderId="0" xfId="23" applyAlignment="1">
      <alignment horizontal="right"/>
    </xf>
    <xf numFmtId="164" fontId="0" fillId="8" borderId="8" xfId="16" applyNumberFormat="1" applyFont="1"/>
    <xf numFmtId="164" fontId="1" fillId="15" borderId="0" xfId="25" applyNumberFormat="1"/>
    <xf numFmtId="164" fontId="13" fillId="13" borderId="0" xfId="23" applyNumberFormat="1" applyFont="1"/>
    <xf numFmtId="164" fontId="17" fillId="13" borderId="0" xfId="23" applyNumberFormat="1"/>
    <xf numFmtId="9" fontId="0" fillId="8" borderId="8" xfId="1" applyFont="1" applyFill="1" applyBorder="1"/>
    <xf numFmtId="2" fontId="6" fillId="2" borderId="0" xfId="7" applyNumberFormat="1" applyAlignment="1">
      <alignment horizontal="left"/>
    </xf>
    <xf numFmtId="0" fontId="18" fillId="2" borderId="0" xfId="7" applyFont="1"/>
    <xf numFmtId="0" fontId="15" fillId="0" borderId="0" xfId="17"/>
    <xf numFmtId="0" fontId="15" fillId="0" borderId="0" xfId="17" applyAlignment="1">
      <alignment horizontal="right"/>
    </xf>
    <xf numFmtId="0" fontId="15" fillId="0" borderId="0" xfId="17" applyAlignment="1">
      <alignment horizontal="left"/>
    </xf>
    <xf numFmtId="0" fontId="15" fillId="0" borderId="0" xfId="17" applyNumberFormat="1"/>
    <xf numFmtId="0" fontId="0" fillId="0" borderId="0" xfId="0" applyBorder="1"/>
    <xf numFmtId="1" fontId="0" fillId="0" borderId="0" xfId="0" applyNumberFormat="1" applyBorder="1"/>
    <xf numFmtId="0" fontId="13" fillId="7" borderId="7" xfId="14" applyNumberFormat="1"/>
    <xf numFmtId="0" fontId="16" fillId="0" borderId="0" xfId="0" applyFont="1" applyAlignment="1">
      <alignment horizontal="right" wrapText="1"/>
    </xf>
    <xf numFmtId="0" fontId="20" fillId="0" borderId="0" xfId="0" applyFont="1" applyAlignment="1">
      <alignment wrapText="1"/>
    </xf>
    <xf numFmtId="1" fontId="11" fillId="6" borderId="4" xfId="12" applyNumberFormat="1"/>
    <xf numFmtId="165" fontId="11" fillId="6" borderId="4" xfId="12" applyNumberFormat="1"/>
    <xf numFmtId="0" fontId="11" fillId="6" borderId="4" xfId="12" applyNumberFormat="1"/>
    <xf numFmtId="0" fontId="16" fillId="0" borderId="0" xfId="0" applyFont="1" applyAlignment="1">
      <alignment horizontal="left"/>
    </xf>
    <xf numFmtId="0" fontId="22" fillId="6" borderId="10" xfId="11" applyFont="1" applyBorder="1"/>
    <xf numFmtId="164" fontId="11" fillId="6" borderId="4" xfId="12" applyNumberFormat="1"/>
    <xf numFmtId="2" fontId="11" fillId="6" borderId="4" xfId="12" applyNumberFormat="1"/>
    <xf numFmtId="2" fontId="0" fillId="0" borderId="0" xfId="0" applyNumberFormat="1"/>
    <xf numFmtId="0" fontId="0" fillId="8" borderId="8" xfId="16" applyFont="1" applyAlignment="1">
      <alignment horizontal="center"/>
    </xf>
    <xf numFmtId="0" fontId="0" fillId="0" borderId="0" xfId="0" applyAlignment="1">
      <alignment horizontal="center" wrapText="1"/>
    </xf>
    <xf numFmtId="0" fontId="19" fillId="0" borderId="11" xfId="0" applyNumberFormat="1" applyFont="1" applyBorder="1" applyAlignment="1">
      <alignment horizontal="center" vertical="center" wrapText="1"/>
    </xf>
    <xf numFmtId="165" fontId="23" fillId="7" borderId="7" xfId="14" applyNumberFormat="1" applyFont="1" applyAlignment="1">
      <alignment horizontal="center"/>
    </xf>
    <xf numFmtId="0" fontId="24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18"/>
            <c:spPr>
              <a:solidFill>
                <a:schemeClr val="tx1">
                  <a:alpha val="75000"/>
                </a:schemeClr>
              </a:solidFill>
              <a:ln>
                <a:noFill/>
              </a:ln>
            </c:spPr>
          </c:marker>
          <c:xVal>
            <c:numRef>
              <c:f>'Shot Analysis'!$C$2:$C$61</c:f>
              <c:numCache>
                <c:formatCode>General</c:formatCode>
                <c:ptCount val="60"/>
                <c:pt idx="0">
                  <c:v>-1.0209999999999999</c:v>
                </c:pt>
                <c:pt idx="1">
                  <c:v>-2.419</c:v>
                </c:pt>
                <c:pt idx="2">
                  <c:v>-1.5</c:v>
                </c:pt>
                <c:pt idx="3">
                  <c:v>-1.1299999999999999</c:v>
                </c:pt>
                <c:pt idx="4">
                  <c:v>0.3839999999999999</c:v>
                </c:pt>
                <c:pt idx="5">
                  <c:v>9.6000000000000085E-2</c:v>
                </c:pt>
                <c:pt idx="6">
                  <c:v>-0.31499999999999995</c:v>
                </c:pt>
                <c:pt idx="7">
                  <c:v>-0.41800000000000015</c:v>
                </c:pt>
                <c:pt idx="8">
                  <c:v>-0.49299999999999988</c:v>
                </c:pt>
                <c:pt idx="9">
                  <c:v>-0.80800000000000027</c:v>
                </c:pt>
                <c:pt idx="10">
                  <c:v>-0.7330000000000001</c:v>
                </c:pt>
                <c:pt idx="11">
                  <c:v>-0.46600000000000019</c:v>
                </c:pt>
                <c:pt idx="12">
                  <c:v>1.399999999999979E-2</c:v>
                </c:pt>
                <c:pt idx="13">
                  <c:v>-3.9000000000000146E-2</c:v>
                </c:pt>
                <c:pt idx="14">
                  <c:v>0.19999999999999973</c:v>
                </c:pt>
                <c:pt idx="15">
                  <c:v>1.399999999999979E-2</c:v>
                </c:pt>
                <c:pt idx="16">
                  <c:v>0.29400000000000004</c:v>
                </c:pt>
                <c:pt idx="17">
                  <c:v>0.13700000000000001</c:v>
                </c:pt>
                <c:pt idx="18">
                  <c:v>-0.24000000000000021</c:v>
                </c:pt>
                <c:pt idx="19">
                  <c:v>-3.9000000000000146E-2</c:v>
                </c:pt>
                <c:pt idx="20">
                  <c:v>-0.17899999999999983</c:v>
                </c:pt>
                <c:pt idx="21">
                  <c:v>0.18599999999999994</c:v>
                </c:pt>
                <c:pt idx="22">
                  <c:v>0.67899999999999983</c:v>
                </c:pt>
                <c:pt idx="23">
                  <c:v>0.45699999999999985</c:v>
                </c:pt>
                <c:pt idx="24">
                  <c:v>1.0859999999999999</c:v>
                </c:pt>
                <c:pt idx="25">
                  <c:v>0.879</c:v>
                </c:pt>
                <c:pt idx="26">
                  <c:v>0.53600000000000003</c:v>
                </c:pt>
                <c:pt idx="27">
                  <c:v>0.35700000000000021</c:v>
                </c:pt>
                <c:pt idx="28">
                  <c:v>0.29300000000000015</c:v>
                </c:pt>
                <c:pt idx="29">
                  <c:v>-4.3000000000000149E-2</c:v>
                </c:pt>
                <c:pt idx="30">
                  <c:v>-0.17200000000000015</c:v>
                </c:pt>
                <c:pt idx="31">
                  <c:v>-0.17899999999999983</c:v>
                </c:pt>
                <c:pt idx="32">
                  <c:v>1.399999999999979E-2</c:v>
                </c:pt>
                <c:pt idx="33">
                  <c:v>-0.16500000000000004</c:v>
                </c:pt>
                <c:pt idx="34">
                  <c:v>-1.1579999999999999</c:v>
                </c:pt>
                <c:pt idx="35">
                  <c:v>-0.9009999999999998</c:v>
                </c:pt>
                <c:pt idx="36">
                  <c:v>-0.88600000000000012</c:v>
                </c:pt>
                <c:pt idx="37">
                  <c:v>-1.0219999999999998</c:v>
                </c:pt>
                <c:pt idx="38">
                  <c:v>-0.95100000000000007</c:v>
                </c:pt>
                <c:pt idx="39">
                  <c:v>-0.13600000000000012</c:v>
                </c:pt>
                <c:pt idx="40">
                  <c:v>-3.048</c:v>
                </c:pt>
                <c:pt idx="41">
                  <c:v>-0.7280000000000002</c:v>
                </c:pt>
                <c:pt idx="42">
                  <c:v>-0.15200000000000014</c:v>
                </c:pt>
                <c:pt idx="43">
                  <c:v>-5.600000000000005E-2</c:v>
                </c:pt>
                <c:pt idx="44">
                  <c:v>0.99999999999999956</c:v>
                </c:pt>
                <c:pt idx="45">
                  <c:v>0.95199999999999951</c:v>
                </c:pt>
                <c:pt idx="46">
                  <c:v>0.35199999999999987</c:v>
                </c:pt>
                <c:pt idx="47">
                  <c:v>0.18399999999999972</c:v>
                </c:pt>
                <c:pt idx="48">
                  <c:v>-0.1120000000000001</c:v>
                </c:pt>
                <c:pt idx="49">
                  <c:v>-0.7200000000000002</c:v>
                </c:pt>
                <c:pt idx="50">
                  <c:v>-0.90399999999999991</c:v>
                </c:pt>
                <c:pt idx="51">
                  <c:v>-0.52800000000000002</c:v>
                </c:pt>
                <c:pt idx="52">
                  <c:v>-0.26400000000000023</c:v>
                </c:pt>
                <c:pt idx="53">
                  <c:v>-0.40799999999999992</c:v>
                </c:pt>
                <c:pt idx="54">
                  <c:v>-6.4000000000000057E-2</c:v>
                </c:pt>
                <c:pt idx="55">
                  <c:v>-0.40799999999999992</c:v>
                </c:pt>
                <c:pt idx="56">
                  <c:v>-0.56000000000000005</c:v>
                </c:pt>
                <c:pt idx="57">
                  <c:v>-1.0640000000000001</c:v>
                </c:pt>
                <c:pt idx="58">
                  <c:v>-0.56800000000000006</c:v>
                </c:pt>
                <c:pt idx="59">
                  <c:v>0.17599999999999971</c:v>
                </c:pt>
              </c:numCache>
            </c:numRef>
          </c:xVal>
          <c:yVal>
            <c:numRef>
              <c:f>'Shot Analysis'!$D$2:$D$61</c:f>
              <c:numCache>
                <c:formatCode>General</c:formatCode>
                <c:ptCount val="60"/>
                <c:pt idx="0">
                  <c:v>1.7129999999999999</c:v>
                </c:pt>
                <c:pt idx="1">
                  <c:v>6.899999999999995E-2</c:v>
                </c:pt>
                <c:pt idx="2">
                  <c:v>6.9999999999996732E-3</c:v>
                </c:pt>
                <c:pt idx="3">
                  <c:v>0.12399999999999967</c:v>
                </c:pt>
                <c:pt idx="4">
                  <c:v>0.4049999999999998</c:v>
                </c:pt>
                <c:pt idx="5">
                  <c:v>7.5999999999999623E-2</c:v>
                </c:pt>
                <c:pt idx="6">
                  <c:v>0.28099999999999969</c:v>
                </c:pt>
                <c:pt idx="7">
                  <c:v>0.16500000000000004</c:v>
                </c:pt>
                <c:pt idx="8">
                  <c:v>-0.1160000000000001</c:v>
                </c:pt>
                <c:pt idx="9">
                  <c:v>-0.43100000000000005</c:v>
                </c:pt>
                <c:pt idx="10">
                  <c:v>-0.92400000000000038</c:v>
                </c:pt>
                <c:pt idx="11">
                  <c:v>-1.1840000000000002</c:v>
                </c:pt>
                <c:pt idx="12">
                  <c:v>-2.3760000000000003</c:v>
                </c:pt>
                <c:pt idx="13">
                  <c:v>-1.3340000000000005</c:v>
                </c:pt>
                <c:pt idx="14">
                  <c:v>-1.2359999999999998</c:v>
                </c:pt>
                <c:pt idx="15">
                  <c:v>-0.88300000000000001</c:v>
                </c:pt>
                <c:pt idx="16">
                  <c:v>-0.22700000000000031</c:v>
                </c:pt>
                <c:pt idx="17">
                  <c:v>-0.38900000000000023</c:v>
                </c:pt>
                <c:pt idx="18">
                  <c:v>-0.65300000000000047</c:v>
                </c:pt>
                <c:pt idx="19">
                  <c:v>-0.54500000000000037</c:v>
                </c:pt>
                <c:pt idx="20">
                  <c:v>0.12800000000000011</c:v>
                </c:pt>
                <c:pt idx="21">
                  <c:v>0.12800000000000011</c:v>
                </c:pt>
                <c:pt idx="22">
                  <c:v>3.5000000000000142E-2</c:v>
                </c:pt>
                <c:pt idx="23">
                  <c:v>-0.32200000000000006</c:v>
                </c:pt>
                <c:pt idx="24">
                  <c:v>-1.1859999999999999</c:v>
                </c:pt>
                <c:pt idx="25">
                  <c:v>-1.258</c:v>
                </c:pt>
                <c:pt idx="26">
                  <c:v>-1</c:v>
                </c:pt>
                <c:pt idx="27">
                  <c:v>-1.2080000000000002</c:v>
                </c:pt>
                <c:pt idx="28">
                  <c:v>-1</c:v>
                </c:pt>
                <c:pt idx="29">
                  <c:v>-0.51500000000000012</c:v>
                </c:pt>
                <c:pt idx="30">
                  <c:v>-0.82200000000000006</c:v>
                </c:pt>
                <c:pt idx="31">
                  <c:v>-0.91500000000000004</c:v>
                </c:pt>
                <c:pt idx="32">
                  <c:v>-1.2649999999999997</c:v>
                </c:pt>
                <c:pt idx="33">
                  <c:v>-1.343</c:v>
                </c:pt>
                <c:pt idx="34">
                  <c:v>-0.58599999999999985</c:v>
                </c:pt>
                <c:pt idx="35">
                  <c:v>-0.90700000000000003</c:v>
                </c:pt>
                <c:pt idx="36">
                  <c:v>-1.2649999999999997</c:v>
                </c:pt>
                <c:pt idx="37">
                  <c:v>-1.4649999999999999</c:v>
                </c:pt>
                <c:pt idx="38">
                  <c:v>-2.4720000000000004</c:v>
                </c:pt>
                <c:pt idx="39">
                  <c:v>-1.2649999999999997</c:v>
                </c:pt>
                <c:pt idx="40">
                  <c:v>-0.16799999999999971</c:v>
                </c:pt>
                <c:pt idx="41">
                  <c:v>-7.2000000000000064E-2</c:v>
                </c:pt>
                <c:pt idx="42">
                  <c:v>-0.51200000000000001</c:v>
                </c:pt>
                <c:pt idx="43">
                  <c:v>-0.63999999999999968</c:v>
                </c:pt>
                <c:pt idx="44">
                  <c:v>-0.35199999999999987</c:v>
                </c:pt>
                <c:pt idx="45">
                  <c:v>-1.1680000000000001</c:v>
                </c:pt>
                <c:pt idx="46">
                  <c:v>-1.1760000000000002</c:v>
                </c:pt>
                <c:pt idx="47">
                  <c:v>-1.04</c:v>
                </c:pt>
                <c:pt idx="48">
                  <c:v>-1.08</c:v>
                </c:pt>
                <c:pt idx="49">
                  <c:v>-1.1280000000000001</c:v>
                </c:pt>
                <c:pt idx="50">
                  <c:v>-1.5439999999999996</c:v>
                </c:pt>
                <c:pt idx="51">
                  <c:v>-1.5519999999999996</c:v>
                </c:pt>
                <c:pt idx="52">
                  <c:v>-1.4159999999999995</c:v>
                </c:pt>
                <c:pt idx="53">
                  <c:v>-1.96</c:v>
                </c:pt>
                <c:pt idx="54">
                  <c:v>-1.992</c:v>
                </c:pt>
                <c:pt idx="55">
                  <c:v>-2.367</c:v>
                </c:pt>
                <c:pt idx="56">
                  <c:v>-2.4319999999999995</c:v>
                </c:pt>
                <c:pt idx="57">
                  <c:v>-2.0640000000000001</c:v>
                </c:pt>
                <c:pt idx="58">
                  <c:v>-3.375</c:v>
                </c:pt>
                <c:pt idx="59">
                  <c:v>-3.5350000000000001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9724160"/>
        <c:axId val="359726464"/>
      </c:scatterChart>
      <c:valAx>
        <c:axId val="359724160"/>
        <c:scaling>
          <c:orientation val="minMax"/>
          <c:max val="4"/>
          <c:min val="-4"/>
        </c:scaling>
        <c:delete val="0"/>
        <c:axPos val="b"/>
        <c:majorGridlines/>
        <c:numFmt formatCode="General" sourceLinked="1"/>
        <c:majorTickMark val="out"/>
        <c:minorTickMark val="none"/>
        <c:tickLblPos val="low"/>
        <c:crossAx val="359726464"/>
        <c:crosses val="autoZero"/>
        <c:crossBetween val="midCat"/>
      </c:valAx>
      <c:valAx>
        <c:axId val="359726464"/>
        <c:scaling>
          <c:orientation val="minMax"/>
          <c:max val="4"/>
          <c:min val="-4"/>
        </c:scaling>
        <c:delete val="0"/>
        <c:axPos val="l"/>
        <c:majorGridlines/>
        <c:numFmt formatCode="0" sourceLinked="0"/>
        <c:majorTickMark val="out"/>
        <c:minorTickMark val="none"/>
        <c:tickLblPos val="low"/>
        <c:crossAx val="359724160"/>
        <c:crosses val="autoZero"/>
        <c:crossBetween val="midCat"/>
      </c:valAx>
    </c:plotArea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2" right="2" top="0.75" bottom="0.75" header="0" footer="0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284259" cy="628425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0.50507</cdr:x>
      <cdr:y>0.48145</cdr:y>
    </cdr:from>
    <cdr:to>
      <cdr:x>0.516</cdr:x>
      <cdr:y>0.4919</cdr:y>
    </cdr:to>
    <cdr:sp macro="" textlink="">
      <cdr:nvSpPr>
        <cdr:cNvPr id="2" name="Oval 1"/>
        <cdr:cNvSpPr/>
      </cdr:nvSpPr>
      <cdr:spPr>
        <a:xfrm xmlns:a="http://schemas.openxmlformats.org/drawingml/2006/main">
          <a:off x="3172326" y="3023937"/>
          <a:ext cx="68646" cy="65686"/>
        </a:xfrm>
        <a:prstGeom xmlns:a="http://schemas.openxmlformats.org/drawingml/2006/main" prst="ellipse">
          <a:avLst/>
        </a:prstGeom>
        <a:solidFill xmlns:a="http://schemas.openxmlformats.org/drawingml/2006/main">
          <a:srgbClr val="C0000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2">
            <a:shade val="50000"/>
          </a:schemeClr>
        </a:lnRef>
        <a:fillRef xmlns:a="http://schemas.openxmlformats.org/drawingml/2006/main" idx="1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tabSelected="1" workbookViewId="0"/>
  </sheetViews>
  <sheetFormatPr defaultRowHeight="13.2" x14ac:dyDescent="0.25"/>
  <sheetData>
    <row r="1" spans="1:14" x14ac:dyDescent="0.25">
      <c r="A1" t="s">
        <v>17</v>
      </c>
      <c r="B1" t="s">
        <v>4</v>
      </c>
      <c r="C1" s="7" t="s">
        <v>33</v>
      </c>
      <c r="D1" s="7" t="s">
        <v>34</v>
      </c>
      <c r="E1" s="7" t="s">
        <v>35</v>
      </c>
      <c r="F1" s="7" t="s">
        <v>3</v>
      </c>
      <c r="J1" s="7" t="s">
        <v>33</v>
      </c>
      <c r="K1" s="7" t="s">
        <v>34</v>
      </c>
    </row>
    <row r="2" spans="1:14" x14ac:dyDescent="0.25">
      <c r="A2">
        <v>1</v>
      </c>
      <c r="B2">
        <v>1</v>
      </c>
      <c r="C2" s="2">
        <v>-1.0209999999999999</v>
      </c>
      <c r="D2" s="2">
        <v>1.7129999999999999</v>
      </c>
      <c r="E2" s="37">
        <f t="shared" ref="E2:E20" si="0">SQRT(POWER(C2-$J$2,2)+POWER(D2-$K$2,2))</f>
        <v>2.7410608451737155</v>
      </c>
      <c r="F2" s="37">
        <f>E2*E2</f>
        <v>7.5134145569444435</v>
      </c>
      <c r="I2" s="1" t="s">
        <v>0</v>
      </c>
      <c r="J2" s="37">
        <f>AVERAGE(C:C)</f>
        <v>-0.27845000000000014</v>
      </c>
      <c r="K2" s="37">
        <f>AVERAGE(D:D)</f>
        <v>-0.92556666666666654</v>
      </c>
      <c r="M2" t="s">
        <v>31</v>
      </c>
    </row>
    <row r="3" spans="1:14" ht="13.8" customHeight="1" x14ac:dyDescent="0.25">
      <c r="A3">
        <v>1</v>
      </c>
      <c r="B3">
        <v>2</v>
      </c>
      <c r="C3" s="2">
        <v>-2.419</v>
      </c>
      <c r="D3" s="2">
        <v>6.899999999999995E-2</v>
      </c>
      <c r="E3" s="37">
        <f t="shared" si="0"/>
        <v>2.3603214096695484</v>
      </c>
      <c r="F3" s="37">
        <f t="shared" ref="F3:F20" si="1">E3*E3</f>
        <v>5.5711171569444442</v>
      </c>
      <c r="I3" s="1" t="s">
        <v>1</v>
      </c>
      <c r="J3" s="3">
        <f>MAX(C:C)-MIN(C:C)</f>
        <v>4.1340000000000003</v>
      </c>
      <c r="K3" s="3">
        <f>MAX(D:D)-MIN(D:D)</f>
        <v>5.2480000000000002</v>
      </c>
      <c r="M3" s="39">
        <f>-(2*3.6)+K2</f>
        <v>-8.1255666666666659</v>
      </c>
      <c r="N3" t="s">
        <v>32</v>
      </c>
    </row>
    <row r="4" spans="1:14" ht="13.2" customHeight="1" x14ac:dyDescent="0.25">
      <c r="A4">
        <v>1</v>
      </c>
      <c r="B4">
        <v>3</v>
      </c>
      <c r="C4" s="2">
        <v>-1.5</v>
      </c>
      <c r="D4" s="2">
        <v>6.9999999999996732E-3</v>
      </c>
      <c r="E4" s="37">
        <f t="shared" si="0"/>
        <v>1.5368360323332404</v>
      </c>
      <c r="F4" s="37">
        <f t="shared" si="1"/>
        <v>2.3618649902777769</v>
      </c>
      <c r="I4" s="1" t="s">
        <v>2</v>
      </c>
      <c r="J4" s="38">
        <f>STDEV(C:C)</f>
        <v>0.73628479716912032</v>
      </c>
      <c r="K4" s="38">
        <f>STDEV(D:D)</f>
        <v>0.92702773378634151</v>
      </c>
    </row>
    <row r="5" spans="1:14" x14ac:dyDescent="0.25">
      <c r="A5">
        <v>1</v>
      </c>
      <c r="B5">
        <v>4</v>
      </c>
      <c r="C5" s="2">
        <v>-1.1299999999999999</v>
      </c>
      <c r="D5" s="2">
        <v>0.12399999999999967</v>
      </c>
      <c r="E5" s="37">
        <f t="shared" si="0"/>
        <v>1.3515648672105149</v>
      </c>
      <c r="F5" s="37">
        <f t="shared" si="1"/>
        <v>1.8267275902777769</v>
      </c>
      <c r="I5" s="4" t="s">
        <v>9</v>
      </c>
      <c r="J5" s="38">
        <f>VAR(C:C)</f>
        <v>0.54211530254237272</v>
      </c>
      <c r="K5" s="38">
        <f>VAR(D:D)</f>
        <v>0.85938041920904007</v>
      </c>
    </row>
    <row r="6" spans="1:14" x14ac:dyDescent="0.25">
      <c r="A6">
        <v>1</v>
      </c>
      <c r="B6">
        <v>5</v>
      </c>
      <c r="C6" s="2">
        <v>0.3839999999999999</v>
      </c>
      <c r="D6" s="2">
        <v>0.4049999999999998</v>
      </c>
      <c r="E6" s="37">
        <f t="shared" si="0"/>
        <v>1.4863538128401472</v>
      </c>
      <c r="F6" s="37">
        <f t="shared" si="1"/>
        <v>2.2092476569444432</v>
      </c>
      <c r="I6" s="4"/>
    </row>
    <row r="7" spans="1:14" x14ac:dyDescent="0.25">
      <c r="A7">
        <v>1</v>
      </c>
      <c r="B7">
        <v>6</v>
      </c>
      <c r="C7" s="2">
        <v>9.6000000000000085E-2</v>
      </c>
      <c r="D7" s="2">
        <v>7.5999999999999623E-2</v>
      </c>
      <c r="E7" s="37">
        <f t="shared" si="0"/>
        <v>1.0692747964287652</v>
      </c>
      <c r="F7" s="37">
        <f t="shared" si="1"/>
        <v>1.1433485902777774</v>
      </c>
    </row>
    <row r="8" spans="1:14" x14ac:dyDescent="0.25">
      <c r="A8">
        <v>1</v>
      </c>
      <c r="B8">
        <v>7</v>
      </c>
      <c r="C8" s="2">
        <v>-0.31499999999999995</v>
      </c>
      <c r="D8" s="2">
        <v>0.28099999999999969</v>
      </c>
      <c r="E8" s="37">
        <f t="shared" si="0"/>
        <v>1.2071201363622057</v>
      </c>
      <c r="F8" s="37">
        <f t="shared" si="1"/>
        <v>1.4571390236111101</v>
      </c>
      <c r="I8" s="6" t="s">
        <v>5</v>
      </c>
      <c r="J8" s="9">
        <f>SQRT(J3*J3+K3*K3)</f>
        <v>6.6806781092939964</v>
      </c>
      <c r="L8" s="24" t="s">
        <v>20</v>
      </c>
      <c r="M8" s="25">
        <f>3600*TAN(RADIANS(1/60))</f>
        <v>1.0471975807331373</v>
      </c>
    </row>
    <row r="9" spans="1:14" x14ac:dyDescent="0.25">
      <c r="A9">
        <v>1</v>
      </c>
      <c r="B9">
        <v>8</v>
      </c>
      <c r="C9" s="2">
        <v>-0.41800000000000015</v>
      </c>
      <c r="D9" s="2">
        <v>0.16500000000000004</v>
      </c>
      <c r="E9" s="37">
        <f t="shared" si="0"/>
        <v>1.0994588927942892</v>
      </c>
      <c r="F9" s="37">
        <f t="shared" si="1"/>
        <v>1.2088098569444443</v>
      </c>
      <c r="I9" s="8" t="s">
        <v>6</v>
      </c>
      <c r="J9" s="10">
        <f>AVERAGE(J3:K3)</f>
        <v>4.6910000000000007</v>
      </c>
    </row>
    <row r="10" spans="1:14" x14ac:dyDescent="0.25">
      <c r="A10">
        <v>1</v>
      </c>
      <c r="B10">
        <v>9</v>
      </c>
      <c r="C10" s="2">
        <v>-0.49299999999999988</v>
      </c>
      <c r="D10" s="2">
        <v>-0.1160000000000001</v>
      </c>
      <c r="E10" s="37">
        <f t="shared" si="0"/>
        <v>0.83751411347975335</v>
      </c>
      <c r="F10" s="37">
        <f t="shared" si="1"/>
        <v>0.70142989027777713</v>
      </c>
    </row>
    <row r="11" spans="1:14" x14ac:dyDescent="0.25">
      <c r="A11">
        <v>1</v>
      </c>
      <c r="B11">
        <v>10</v>
      </c>
      <c r="C11" s="2">
        <v>-0.80800000000000027</v>
      </c>
      <c r="D11" s="2">
        <v>-0.43100000000000005</v>
      </c>
      <c r="E11" s="37">
        <f t="shared" si="0"/>
        <v>0.72458221774880571</v>
      </c>
      <c r="F11" s="37">
        <f t="shared" si="1"/>
        <v>0.52501939027777766</v>
      </c>
      <c r="I11" s="1" t="s">
        <v>7</v>
      </c>
      <c r="J11" s="13">
        <f>COUNT(E:E)</f>
        <v>60</v>
      </c>
      <c r="K11" s="1" t="s">
        <v>13</v>
      </c>
      <c r="L11" s="13">
        <f>2*J11-2</f>
        <v>118</v>
      </c>
    </row>
    <row r="12" spans="1:14" x14ac:dyDescent="0.25">
      <c r="A12">
        <v>1</v>
      </c>
      <c r="B12">
        <v>11</v>
      </c>
      <c r="C12" s="2">
        <v>-0.7330000000000001</v>
      </c>
      <c r="D12" s="2">
        <v>-0.92400000000000038</v>
      </c>
      <c r="E12" s="37">
        <f t="shared" si="0"/>
        <v>0.4545526998538722</v>
      </c>
      <c r="F12" s="37">
        <f t="shared" si="1"/>
        <v>0.20661815694444444</v>
      </c>
      <c r="I12" s="1" t="s">
        <v>8</v>
      </c>
      <c r="J12" s="14">
        <f>1/EXP(LN(SQRT(2/(2*J11-2)))+GAMMALN((2*J11-1)/2)-GAMMALN((2*J11-2)/2))</f>
        <v>1.0021208645687201</v>
      </c>
    </row>
    <row r="13" spans="1:14" x14ac:dyDescent="0.25">
      <c r="A13">
        <v>1</v>
      </c>
      <c r="B13">
        <v>12</v>
      </c>
      <c r="C13" s="2">
        <v>-0.46600000000000019</v>
      </c>
      <c r="D13" s="2">
        <v>-1.1840000000000002</v>
      </c>
      <c r="E13" s="37">
        <f t="shared" si="0"/>
        <v>0.31931612905986745</v>
      </c>
      <c r="F13" s="37">
        <f t="shared" si="1"/>
        <v>0.10196279027777792</v>
      </c>
      <c r="K13" s="40" t="s">
        <v>12</v>
      </c>
      <c r="L13" s="40"/>
      <c r="M13" s="11">
        <v>0.95</v>
      </c>
    </row>
    <row r="14" spans="1:14" x14ac:dyDescent="0.25">
      <c r="A14">
        <v>1</v>
      </c>
      <c r="B14">
        <v>13</v>
      </c>
      <c r="C14" s="2">
        <v>1.399999999999979E-2</v>
      </c>
      <c r="D14" s="2">
        <v>-2.3760000000000003</v>
      </c>
      <c r="E14" s="37">
        <f t="shared" si="0"/>
        <v>1.4796228765953998</v>
      </c>
      <c r="F14" s="37">
        <f t="shared" si="1"/>
        <v>2.1892838569444457</v>
      </c>
      <c r="H14" s="22" t="s">
        <v>20</v>
      </c>
      <c r="I14" s="5" t="s">
        <v>11</v>
      </c>
      <c r="J14" s="17">
        <f>AVERAGE(J5:K5)</f>
        <v>0.7007478608757064</v>
      </c>
      <c r="K14" s="16">
        <f>$L$11*$J$14/CHIINV((1-$M$13)/2,$L$11)</f>
        <v>0.55141342522345438</v>
      </c>
      <c r="L14" s="16">
        <f>$L$11*$J$14/CHIINV(0.5+$M$13/2,$L$11)</f>
        <v>0.92052707616961105</v>
      </c>
    </row>
    <row r="15" spans="1:14" x14ac:dyDescent="0.25">
      <c r="A15">
        <v>1</v>
      </c>
      <c r="B15">
        <v>14</v>
      </c>
      <c r="C15" s="2">
        <v>-3.9000000000000146E-2</v>
      </c>
      <c r="D15" s="2">
        <v>-1.3340000000000005</v>
      </c>
      <c r="E15" s="37">
        <f t="shared" si="0"/>
        <v>0.47344914222942502</v>
      </c>
      <c r="F15" s="37">
        <f t="shared" si="1"/>
        <v>0.22415409027777833</v>
      </c>
      <c r="H15" s="21">
        <f>J15/$M$8</f>
        <v>0.80107349869109712</v>
      </c>
      <c r="I15" s="15" t="s">
        <v>10</v>
      </c>
      <c r="J15" s="18">
        <f>J12*SQRT(J14)</f>
        <v>0.83888222981874694</v>
      </c>
      <c r="K15" s="16">
        <f>$J$12*SQRT(K14)</f>
        <v>0.74414706336198522</v>
      </c>
      <c r="L15" s="16">
        <f>$J$12*SQRT(L14)</f>
        <v>0.96147586723870682</v>
      </c>
      <c r="M15" s="20">
        <f>(L15-K15)/J15</f>
        <v>0.25906950481437513</v>
      </c>
      <c r="N15" s="12" t="s">
        <v>16</v>
      </c>
    </row>
    <row r="16" spans="1:14" x14ac:dyDescent="0.25">
      <c r="A16">
        <v>1</v>
      </c>
      <c r="B16">
        <v>15</v>
      </c>
      <c r="C16" s="2">
        <v>0.19999999999999973</v>
      </c>
      <c r="D16" s="2">
        <v>-1.2359999999999998</v>
      </c>
      <c r="E16" s="37">
        <f t="shared" si="0"/>
        <v>0.57033609121678797</v>
      </c>
      <c r="F16" s="37">
        <f t="shared" si="1"/>
        <v>0.32528325694444427</v>
      </c>
      <c r="H16" s="21">
        <f>J16/$M$8</f>
        <v>0.94319196613043477</v>
      </c>
      <c r="I16" s="15" t="s">
        <v>14</v>
      </c>
      <c r="J16" s="19">
        <f>J15*SQRT(LN(4))</f>
        <v>0.98770834509872241</v>
      </c>
      <c r="K16" s="16">
        <f>K15*SQRT(LN(4))</f>
        <v>0.87616621062785938</v>
      </c>
      <c r="L16" s="16">
        <f>L15*SQRT(LN(4))</f>
        <v>1.1320513224936113</v>
      </c>
    </row>
    <row r="17" spans="1:12" x14ac:dyDescent="0.25">
      <c r="A17">
        <v>1</v>
      </c>
      <c r="B17">
        <v>16</v>
      </c>
      <c r="C17" s="2">
        <v>1.399999999999979E-2</v>
      </c>
      <c r="D17" s="2">
        <v>-0.88300000000000001</v>
      </c>
      <c r="E17" s="37">
        <f t="shared" si="0"/>
        <v>0.2955315949456353</v>
      </c>
      <c r="F17" s="37">
        <f t="shared" si="1"/>
        <v>8.733892361111105E-2</v>
      </c>
      <c r="H17" s="21">
        <f>J17/$M$8</f>
        <v>1.0039967409383419</v>
      </c>
      <c r="I17" s="15" t="s">
        <v>15</v>
      </c>
      <c r="J17" s="19">
        <f>J15*SQRT(PI()/2)</f>
        <v>1.0513829581745859</v>
      </c>
      <c r="K17" s="16">
        <f>K15*SQRT(PI()/2)</f>
        <v>0.93265003475338926</v>
      </c>
      <c r="L17" s="16">
        <f>L15*SQRT(PI()/2)</f>
        <v>1.2050312970979522</v>
      </c>
    </row>
    <row r="18" spans="1:12" x14ac:dyDescent="0.25">
      <c r="A18">
        <v>1</v>
      </c>
      <c r="B18">
        <v>17</v>
      </c>
      <c r="C18" s="2">
        <v>0.29400000000000004</v>
      </c>
      <c r="D18" s="2">
        <v>-0.22700000000000031</v>
      </c>
      <c r="E18" s="37">
        <f t="shared" si="0"/>
        <v>0.90315800958513193</v>
      </c>
      <c r="F18" s="37">
        <f t="shared" si="1"/>
        <v>0.81569439027777724</v>
      </c>
      <c r="H18" s="21">
        <f>J18/$M$8</f>
        <v>2.0079934818766838</v>
      </c>
      <c r="I18" s="15" t="s">
        <v>18</v>
      </c>
      <c r="J18" s="19">
        <f>2*J17</f>
        <v>2.1027659163491719</v>
      </c>
      <c r="K18" s="16">
        <f>2*K17</f>
        <v>1.8653000695067785</v>
      </c>
      <c r="L18" s="16">
        <f>2*L17</f>
        <v>2.4100625941959044</v>
      </c>
    </row>
    <row r="19" spans="1:12" x14ac:dyDescent="0.25">
      <c r="A19">
        <v>1</v>
      </c>
      <c r="B19">
        <v>18</v>
      </c>
      <c r="C19" s="2">
        <v>0.13700000000000001</v>
      </c>
      <c r="D19" s="2">
        <v>-0.38900000000000023</v>
      </c>
      <c r="E19" s="37">
        <f t="shared" si="0"/>
        <v>0.67860333795065986</v>
      </c>
      <c r="F19" s="37">
        <f t="shared" si="1"/>
        <v>0.46050249027777745</v>
      </c>
    </row>
    <row r="20" spans="1:12" x14ac:dyDescent="0.25">
      <c r="A20">
        <v>1</v>
      </c>
      <c r="B20">
        <v>19</v>
      </c>
      <c r="C20" s="2">
        <v>-0.24000000000000021</v>
      </c>
      <c r="D20" s="2">
        <v>-0.65300000000000047</v>
      </c>
      <c r="E20" s="37">
        <f t="shared" si="0"/>
        <v>0.27526530888903789</v>
      </c>
      <c r="F20" s="37">
        <f t="shared" si="1"/>
        <v>7.5770990277777436E-2</v>
      </c>
    </row>
    <row r="21" spans="1:12" x14ac:dyDescent="0.25">
      <c r="A21">
        <v>1</v>
      </c>
      <c r="B21">
        <v>20</v>
      </c>
      <c r="C21" s="2">
        <v>-3.9000000000000146E-2</v>
      </c>
      <c r="D21" s="2">
        <v>-0.54500000000000037</v>
      </c>
      <c r="E21" s="37">
        <f t="shared" ref="E21:E61" si="2">SQRT(POWER(C21-$J$2,2)+POWER(D21-$K$2,2))</f>
        <v>0.44963017055995852</v>
      </c>
      <c r="F21" s="37">
        <f t="shared" ref="F21:F61" si="3">E21*E21</f>
        <v>0.20216729027777738</v>
      </c>
    </row>
    <row r="22" spans="1:12" x14ac:dyDescent="0.25">
      <c r="A22">
        <v>2</v>
      </c>
      <c r="B22">
        <v>21</v>
      </c>
      <c r="C22" s="2">
        <v>-0.17899999999999983</v>
      </c>
      <c r="D22" s="2">
        <v>0.12800000000000011</v>
      </c>
      <c r="E22" s="37">
        <f t="shared" si="2"/>
        <v>1.0582499816258499</v>
      </c>
      <c r="F22" s="37">
        <f t="shared" si="3"/>
        <v>1.1198930236111118</v>
      </c>
    </row>
    <row r="23" spans="1:12" x14ac:dyDescent="0.25">
      <c r="A23">
        <v>2</v>
      </c>
      <c r="B23">
        <v>22</v>
      </c>
      <c r="C23" s="2">
        <v>0.18599999999999994</v>
      </c>
      <c r="D23" s="2">
        <v>0.12800000000000011</v>
      </c>
      <c r="E23" s="37">
        <f t="shared" si="2"/>
        <v>1.151397639224222</v>
      </c>
      <c r="F23" s="37">
        <f t="shared" si="3"/>
        <v>1.3257165236111117</v>
      </c>
    </row>
    <row r="24" spans="1:12" x14ac:dyDescent="0.25">
      <c r="A24">
        <v>2</v>
      </c>
      <c r="B24">
        <v>23</v>
      </c>
      <c r="C24" s="2">
        <v>0.67899999999999983</v>
      </c>
      <c r="D24" s="2">
        <v>3.5000000000000142E-2</v>
      </c>
      <c r="E24" s="37">
        <f t="shared" si="2"/>
        <v>1.3562443819648105</v>
      </c>
      <c r="F24" s="37">
        <f t="shared" si="3"/>
        <v>1.8393988236111107</v>
      </c>
    </row>
    <row r="25" spans="1:12" x14ac:dyDescent="0.25">
      <c r="A25">
        <v>2</v>
      </c>
      <c r="B25">
        <v>24</v>
      </c>
      <c r="C25" s="2">
        <v>0.45699999999999985</v>
      </c>
      <c r="D25" s="2">
        <v>-0.32200000000000006</v>
      </c>
      <c r="E25" s="37">
        <f t="shared" si="2"/>
        <v>0.95140917780475021</v>
      </c>
      <c r="F25" s="37">
        <f t="shared" si="3"/>
        <v>0.90517942361111081</v>
      </c>
    </row>
    <row r="26" spans="1:12" x14ac:dyDescent="0.25">
      <c r="A26">
        <v>2</v>
      </c>
      <c r="B26">
        <v>25</v>
      </c>
      <c r="C26" s="2">
        <v>1.0859999999999999</v>
      </c>
      <c r="D26" s="2">
        <v>-1.1859999999999999</v>
      </c>
      <c r="E26" s="37">
        <f t="shared" si="2"/>
        <v>1.3890821874932782</v>
      </c>
      <c r="F26" s="37">
        <f t="shared" si="3"/>
        <v>1.9295493236111108</v>
      </c>
    </row>
    <row r="27" spans="1:12" x14ac:dyDescent="0.25">
      <c r="A27">
        <v>2</v>
      </c>
      <c r="B27">
        <v>26</v>
      </c>
      <c r="C27" s="2">
        <v>0.879</v>
      </c>
      <c r="D27" s="2">
        <v>-1.258</v>
      </c>
      <c r="E27" s="37">
        <f t="shared" si="2"/>
        <v>1.2042435067755655</v>
      </c>
      <c r="F27" s="37">
        <f t="shared" si="3"/>
        <v>1.4502024236111113</v>
      </c>
    </row>
    <row r="28" spans="1:12" x14ac:dyDescent="0.25">
      <c r="A28">
        <v>2</v>
      </c>
      <c r="B28">
        <v>27</v>
      </c>
      <c r="C28" s="2">
        <v>0.53600000000000003</v>
      </c>
      <c r="D28" s="2">
        <v>-1</v>
      </c>
      <c r="E28" s="37">
        <f t="shared" si="2"/>
        <v>0.81784419274768427</v>
      </c>
      <c r="F28" s="37">
        <f t="shared" si="3"/>
        <v>0.66886912361111139</v>
      </c>
    </row>
    <row r="29" spans="1:12" x14ac:dyDescent="0.25">
      <c r="A29">
        <v>2</v>
      </c>
      <c r="B29">
        <v>28</v>
      </c>
      <c r="C29" s="2">
        <v>0.35700000000000021</v>
      </c>
      <c r="D29" s="2">
        <v>-1.2080000000000002</v>
      </c>
      <c r="E29" s="37">
        <f t="shared" si="2"/>
        <v>0.69538858940723092</v>
      </c>
      <c r="F29" s="37">
        <f t="shared" si="3"/>
        <v>0.48356529027777839</v>
      </c>
    </row>
    <row r="30" spans="1:12" x14ac:dyDescent="0.25">
      <c r="A30">
        <v>2</v>
      </c>
      <c r="B30">
        <v>29</v>
      </c>
      <c r="C30" s="2">
        <v>0.29300000000000015</v>
      </c>
      <c r="D30" s="2">
        <v>-1</v>
      </c>
      <c r="E30" s="37">
        <f t="shared" si="2"/>
        <v>0.57627721073378513</v>
      </c>
      <c r="F30" s="37">
        <f t="shared" si="3"/>
        <v>0.33209542361111138</v>
      </c>
    </row>
    <row r="31" spans="1:12" x14ac:dyDescent="0.25">
      <c r="A31">
        <v>2</v>
      </c>
      <c r="B31">
        <v>30</v>
      </c>
      <c r="C31" s="2">
        <v>-4.3000000000000149E-2</v>
      </c>
      <c r="D31" s="2">
        <v>-0.51500000000000012</v>
      </c>
      <c r="E31" s="37">
        <f t="shared" si="2"/>
        <v>0.4732881683264199</v>
      </c>
      <c r="F31" s="37">
        <f t="shared" si="3"/>
        <v>0.22400169027777758</v>
      </c>
    </row>
    <row r="32" spans="1:12" x14ac:dyDescent="0.25">
      <c r="A32">
        <v>2</v>
      </c>
      <c r="B32">
        <v>31</v>
      </c>
      <c r="C32" s="2">
        <v>-0.17200000000000015</v>
      </c>
      <c r="D32" s="2">
        <v>-0.82200000000000006</v>
      </c>
      <c r="E32" s="37">
        <f t="shared" si="2"/>
        <v>0.14851820408436267</v>
      </c>
      <c r="F32" s="37">
        <f t="shared" si="3"/>
        <v>2.20576569444444E-2</v>
      </c>
    </row>
    <row r="33" spans="1:6" x14ac:dyDescent="0.25">
      <c r="A33">
        <v>2</v>
      </c>
      <c r="B33">
        <v>32</v>
      </c>
      <c r="C33" s="2">
        <v>-0.17899999999999983</v>
      </c>
      <c r="D33" s="2">
        <v>-0.91500000000000004</v>
      </c>
      <c r="E33" s="37">
        <f t="shared" si="2"/>
        <v>0.10000978424356541</v>
      </c>
      <c r="F33" s="37">
        <f t="shared" si="3"/>
        <v>1.0001956944444505E-2</v>
      </c>
    </row>
    <row r="34" spans="1:6" x14ac:dyDescent="0.25">
      <c r="A34">
        <v>2</v>
      </c>
      <c r="B34">
        <v>33</v>
      </c>
      <c r="C34" s="2">
        <v>1.399999999999979E-2</v>
      </c>
      <c r="D34" s="2">
        <v>-1.2649999999999997</v>
      </c>
      <c r="E34" s="37">
        <f t="shared" si="2"/>
        <v>0.44804239785736527</v>
      </c>
      <c r="F34" s="37">
        <f t="shared" si="3"/>
        <v>0.20074199027777759</v>
      </c>
    </row>
    <row r="35" spans="1:6" x14ac:dyDescent="0.25">
      <c r="A35">
        <v>2</v>
      </c>
      <c r="B35">
        <v>34</v>
      </c>
      <c r="C35" s="2">
        <v>-0.16500000000000004</v>
      </c>
      <c r="D35" s="2">
        <v>-1.343</v>
      </c>
      <c r="E35" s="37">
        <f t="shared" si="2"/>
        <v>0.43257541571126978</v>
      </c>
      <c r="F35" s="37">
        <f t="shared" si="3"/>
        <v>0.18712149027777786</v>
      </c>
    </row>
    <row r="36" spans="1:6" x14ac:dyDescent="0.25">
      <c r="A36">
        <v>2</v>
      </c>
      <c r="B36">
        <v>35</v>
      </c>
      <c r="C36" s="2">
        <v>-1.1579999999999999</v>
      </c>
      <c r="D36" s="2">
        <v>-0.58599999999999985</v>
      </c>
      <c r="E36" s="37">
        <f t="shared" si="2"/>
        <v>0.94282221209044015</v>
      </c>
      <c r="F36" s="37">
        <f t="shared" si="3"/>
        <v>0.88891372361111087</v>
      </c>
    </row>
    <row r="37" spans="1:6" x14ac:dyDescent="0.25">
      <c r="A37">
        <v>2</v>
      </c>
      <c r="B37">
        <v>36</v>
      </c>
      <c r="C37" s="2">
        <v>-0.9009999999999998</v>
      </c>
      <c r="D37" s="2">
        <v>-0.90700000000000003</v>
      </c>
      <c r="E37" s="37">
        <f t="shared" si="2"/>
        <v>0.62282680065256568</v>
      </c>
      <c r="F37" s="37">
        <f t="shared" si="3"/>
        <v>0.3879132236111108</v>
      </c>
    </row>
    <row r="38" spans="1:6" x14ac:dyDescent="0.25">
      <c r="A38">
        <v>2</v>
      </c>
      <c r="B38">
        <v>37</v>
      </c>
      <c r="C38" s="2">
        <v>-0.88600000000000012</v>
      </c>
      <c r="D38" s="2">
        <v>-1.2649999999999997</v>
      </c>
      <c r="E38" s="37">
        <f t="shared" si="2"/>
        <v>0.69593964557120735</v>
      </c>
      <c r="F38" s="37">
        <f t="shared" si="3"/>
        <v>0.48433199027777774</v>
      </c>
    </row>
    <row r="39" spans="1:6" x14ac:dyDescent="0.25">
      <c r="A39">
        <v>2</v>
      </c>
      <c r="B39">
        <v>38</v>
      </c>
      <c r="C39" s="2">
        <v>-1.0219999999999998</v>
      </c>
      <c r="D39" s="2">
        <v>-1.4649999999999999</v>
      </c>
      <c r="E39" s="37">
        <f t="shared" si="2"/>
        <v>0.91861576494806063</v>
      </c>
      <c r="F39" s="37">
        <f t="shared" si="3"/>
        <v>0.84385492361111059</v>
      </c>
    </row>
    <row r="40" spans="1:6" x14ac:dyDescent="0.25">
      <c r="A40">
        <v>2</v>
      </c>
      <c r="B40">
        <v>39</v>
      </c>
      <c r="C40" s="2">
        <v>-0.95100000000000007</v>
      </c>
      <c r="D40" s="2">
        <v>-2.4720000000000004</v>
      </c>
      <c r="E40" s="37">
        <f t="shared" si="2"/>
        <v>1.686350959007183</v>
      </c>
      <c r="F40" s="37">
        <f t="shared" si="3"/>
        <v>2.8437795569444457</v>
      </c>
    </row>
    <row r="41" spans="1:6" x14ac:dyDescent="0.25">
      <c r="A41">
        <v>2</v>
      </c>
      <c r="B41">
        <v>40</v>
      </c>
      <c r="C41" s="2">
        <v>-0.13600000000000012</v>
      </c>
      <c r="D41" s="2">
        <v>-1.2649999999999997</v>
      </c>
      <c r="E41" s="37">
        <f t="shared" si="2"/>
        <v>0.36811274125976357</v>
      </c>
      <c r="F41" s="37">
        <f t="shared" si="3"/>
        <v>0.13550699027777763</v>
      </c>
    </row>
    <row r="42" spans="1:6" x14ac:dyDescent="0.25">
      <c r="A42">
        <v>3</v>
      </c>
      <c r="B42">
        <v>41</v>
      </c>
      <c r="C42" s="2">
        <v>-3.048</v>
      </c>
      <c r="D42" s="2">
        <v>-0.16799999999999971</v>
      </c>
      <c r="E42" s="37">
        <f t="shared" si="2"/>
        <v>2.8712914266831997</v>
      </c>
      <c r="F42" s="37">
        <f t="shared" si="3"/>
        <v>8.2443144569444442</v>
      </c>
    </row>
    <row r="43" spans="1:6" x14ac:dyDescent="0.25">
      <c r="A43">
        <v>3</v>
      </c>
      <c r="B43">
        <v>42</v>
      </c>
      <c r="C43" s="2">
        <v>-0.7280000000000002</v>
      </c>
      <c r="D43" s="2">
        <v>-7.2000000000000064E-2</v>
      </c>
      <c r="E43" s="37">
        <f t="shared" si="2"/>
        <v>0.9647130438345094</v>
      </c>
      <c r="F43" s="37">
        <f t="shared" si="3"/>
        <v>0.93067125694444408</v>
      </c>
    </row>
    <row r="44" spans="1:6" x14ac:dyDescent="0.25">
      <c r="A44">
        <v>3</v>
      </c>
      <c r="B44">
        <v>43</v>
      </c>
      <c r="C44" s="2">
        <v>-0.15200000000000014</v>
      </c>
      <c r="D44" s="2">
        <v>-0.51200000000000001</v>
      </c>
      <c r="E44" s="37">
        <f t="shared" si="2"/>
        <v>0.43246617240863783</v>
      </c>
      <c r="F44" s="37">
        <f t="shared" si="3"/>
        <v>0.18702699027777767</v>
      </c>
    </row>
    <row r="45" spans="1:6" x14ac:dyDescent="0.25">
      <c r="A45">
        <v>3</v>
      </c>
      <c r="B45">
        <v>44</v>
      </c>
      <c r="C45" s="2">
        <v>-5.600000000000005E-2</v>
      </c>
      <c r="D45" s="2">
        <v>-0.63999999999999968</v>
      </c>
      <c r="E45" s="37">
        <f t="shared" si="2"/>
        <v>0.36198387203176785</v>
      </c>
      <c r="F45" s="37">
        <f t="shared" si="3"/>
        <v>0.13103232361111128</v>
      </c>
    </row>
    <row r="46" spans="1:6" x14ac:dyDescent="0.25">
      <c r="A46">
        <v>3</v>
      </c>
      <c r="B46">
        <v>45</v>
      </c>
      <c r="C46" s="2">
        <v>0.99999999999999956</v>
      </c>
      <c r="D46" s="2">
        <v>-0.35199999999999987</v>
      </c>
      <c r="E46" s="37">
        <f t="shared" si="2"/>
        <v>1.4012184425032059</v>
      </c>
      <c r="F46" s="37">
        <f t="shared" si="3"/>
        <v>1.9634131236111103</v>
      </c>
    </row>
    <row r="47" spans="1:6" x14ac:dyDescent="0.25">
      <c r="A47">
        <v>3</v>
      </c>
      <c r="B47">
        <v>46</v>
      </c>
      <c r="C47" s="2">
        <v>0.95199999999999951</v>
      </c>
      <c r="D47" s="2">
        <v>-1.1680000000000001</v>
      </c>
      <c r="E47" s="37">
        <f t="shared" si="2"/>
        <v>1.2541057067133976</v>
      </c>
      <c r="F47" s="37">
        <f t="shared" si="3"/>
        <v>1.5727811236111104</v>
      </c>
    </row>
    <row r="48" spans="1:6" x14ac:dyDescent="0.25">
      <c r="A48">
        <v>3</v>
      </c>
      <c r="B48">
        <v>47</v>
      </c>
      <c r="C48" s="2">
        <v>0.35199999999999987</v>
      </c>
      <c r="D48" s="2">
        <v>-1.1760000000000002</v>
      </c>
      <c r="E48" s="37">
        <f t="shared" si="2"/>
        <v>0.67836867332184825</v>
      </c>
      <c r="F48" s="37">
        <f t="shared" si="3"/>
        <v>0.46018405694444448</v>
      </c>
    </row>
    <row r="49" spans="1:6" x14ac:dyDescent="0.25">
      <c r="A49">
        <v>3</v>
      </c>
      <c r="B49">
        <v>48</v>
      </c>
      <c r="C49" s="2">
        <v>0.18399999999999972</v>
      </c>
      <c r="D49" s="2">
        <v>-1.04</v>
      </c>
      <c r="E49" s="37">
        <f t="shared" si="2"/>
        <v>0.47639793269679254</v>
      </c>
      <c r="F49" s="37">
        <f t="shared" si="3"/>
        <v>0.22695499027777769</v>
      </c>
    </row>
    <row r="50" spans="1:6" x14ac:dyDescent="0.25">
      <c r="A50">
        <v>3</v>
      </c>
      <c r="B50">
        <v>49</v>
      </c>
      <c r="C50" s="2">
        <v>-0.1120000000000001</v>
      </c>
      <c r="D50" s="2">
        <v>-1.08</v>
      </c>
      <c r="E50" s="37">
        <f t="shared" si="2"/>
        <v>0.22705782731375837</v>
      </c>
      <c r="F50" s="37">
        <f t="shared" si="3"/>
        <v>5.1555256944444516E-2</v>
      </c>
    </row>
    <row r="51" spans="1:6" x14ac:dyDescent="0.25">
      <c r="A51">
        <v>3</v>
      </c>
      <c r="B51">
        <v>50</v>
      </c>
      <c r="C51" s="2">
        <v>-0.7200000000000002</v>
      </c>
      <c r="D51" s="2">
        <v>-1.1280000000000001</v>
      </c>
      <c r="E51" s="37">
        <f t="shared" si="2"/>
        <v>0.48574237713467472</v>
      </c>
      <c r="F51" s="37">
        <f t="shared" si="3"/>
        <v>0.23594565694444455</v>
      </c>
    </row>
    <row r="52" spans="1:6" x14ac:dyDescent="0.25">
      <c r="A52">
        <v>3</v>
      </c>
      <c r="B52">
        <v>51</v>
      </c>
      <c r="C52" s="2">
        <v>-0.90399999999999991</v>
      </c>
      <c r="D52" s="2">
        <v>-1.5439999999999996</v>
      </c>
      <c r="E52" s="37">
        <f t="shared" si="2"/>
        <v>0.87964344496948155</v>
      </c>
      <c r="F52" s="37">
        <f t="shared" si="3"/>
        <v>0.77377259027777734</v>
      </c>
    </row>
    <row r="53" spans="1:6" x14ac:dyDescent="0.25">
      <c r="A53">
        <v>3</v>
      </c>
      <c r="B53">
        <v>52</v>
      </c>
      <c r="C53" s="2">
        <v>-0.52800000000000002</v>
      </c>
      <c r="D53" s="2">
        <v>-1.5519999999999996</v>
      </c>
      <c r="E53" s="37">
        <f t="shared" si="2"/>
        <v>0.67430996107955476</v>
      </c>
      <c r="F53" s="37">
        <f t="shared" si="3"/>
        <v>0.45469392361111066</v>
      </c>
    </row>
    <row r="54" spans="1:6" x14ac:dyDescent="0.25">
      <c r="A54">
        <v>3</v>
      </c>
      <c r="B54">
        <v>53</v>
      </c>
      <c r="C54" s="2">
        <v>-0.26400000000000023</v>
      </c>
      <c r="D54" s="2">
        <v>-1.4159999999999995</v>
      </c>
      <c r="E54" s="37">
        <f t="shared" si="2"/>
        <v>0.49064616267167938</v>
      </c>
      <c r="F54" s="37">
        <f t="shared" si="3"/>
        <v>0.24073365694444407</v>
      </c>
    </row>
    <row r="55" spans="1:6" x14ac:dyDescent="0.25">
      <c r="A55">
        <v>3</v>
      </c>
      <c r="B55">
        <v>54</v>
      </c>
      <c r="C55" s="2">
        <v>-0.40799999999999992</v>
      </c>
      <c r="D55" s="2">
        <v>-1.96</v>
      </c>
      <c r="E55" s="37">
        <f t="shared" si="2"/>
        <v>1.0425140400067094</v>
      </c>
      <c r="F55" s="37">
        <f t="shared" si="3"/>
        <v>1.0868355236111109</v>
      </c>
    </row>
    <row r="56" spans="1:6" x14ac:dyDescent="0.25">
      <c r="A56">
        <v>3</v>
      </c>
      <c r="B56">
        <v>55</v>
      </c>
      <c r="C56" s="2">
        <v>-6.4000000000000057E-2</v>
      </c>
      <c r="D56" s="2">
        <v>-1.992</v>
      </c>
      <c r="E56" s="37">
        <f t="shared" si="2"/>
        <v>1.0877816219004828</v>
      </c>
      <c r="F56" s="37">
        <f t="shared" si="3"/>
        <v>1.1832688569444449</v>
      </c>
    </row>
    <row r="57" spans="1:6" x14ac:dyDescent="0.25">
      <c r="A57">
        <v>3</v>
      </c>
      <c r="B57">
        <v>56</v>
      </c>
      <c r="C57" s="2">
        <v>-0.40799999999999992</v>
      </c>
      <c r="D57" s="2">
        <v>-2.367</v>
      </c>
      <c r="E57" s="37">
        <f t="shared" si="2"/>
        <v>1.447243330247006</v>
      </c>
      <c r="F57" s="37">
        <f t="shared" si="3"/>
        <v>2.0945132569444445</v>
      </c>
    </row>
    <row r="58" spans="1:6" x14ac:dyDescent="0.25">
      <c r="A58">
        <v>3</v>
      </c>
      <c r="B58">
        <v>57</v>
      </c>
      <c r="C58" s="2">
        <v>-0.56000000000000005</v>
      </c>
      <c r="D58" s="2">
        <v>-2.4319999999999995</v>
      </c>
      <c r="E58" s="37">
        <f t="shared" si="2"/>
        <v>1.5325181207012779</v>
      </c>
      <c r="F58" s="37">
        <f t="shared" si="3"/>
        <v>2.3486117902777766</v>
      </c>
    </row>
    <row r="59" spans="1:6" x14ac:dyDescent="0.25">
      <c r="A59">
        <v>3</v>
      </c>
      <c r="B59">
        <v>58</v>
      </c>
      <c r="C59" s="2">
        <v>-1.0640000000000001</v>
      </c>
      <c r="D59" s="2">
        <v>-2.0640000000000001</v>
      </c>
      <c r="E59" s="37">
        <f t="shared" si="2"/>
        <v>1.3831555432938281</v>
      </c>
      <c r="F59" s="37">
        <f t="shared" si="3"/>
        <v>1.9131192569444446</v>
      </c>
    </row>
    <row r="60" spans="1:6" x14ac:dyDescent="0.25">
      <c r="A60">
        <v>3</v>
      </c>
      <c r="B60">
        <v>59</v>
      </c>
      <c r="C60" s="2">
        <v>-0.56800000000000006</v>
      </c>
      <c r="D60" s="2">
        <v>-3.375</v>
      </c>
      <c r="E60" s="37">
        <f t="shared" si="2"/>
        <v>2.4664879600242213</v>
      </c>
      <c r="F60" s="37">
        <f t="shared" si="3"/>
        <v>6.0835628569444449</v>
      </c>
    </row>
    <row r="61" spans="1:6" x14ac:dyDescent="0.25">
      <c r="A61">
        <v>3</v>
      </c>
      <c r="B61">
        <v>60</v>
      </c>
      <c r="C61" s="2">
        <v>0.17599999999999971</v>
      </c>
      <c r="D61" s="2">
        <v>-3.5350000000000001</v>
      </c>
      <c r="E61" s="37">
        <f t="shared" si="2"/>
        <v>2.6487104642846697</v>
      </c>
      <c r="F61" s="37">
        <f t="shared" si="3"/>
        <v>7.0156671236111103</v>
      </c>
    </row>
  </sheetData>
  <mergeCells count="1">
    <mergeCell ref="K13:L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1"/>
  <sheetViews>
    <sheetView workbookViewId="0"/>
  </sheetViews>
  <sheetFormatPr defaultRowHeight="13.2" x14ac:dyDescent="0.25"/>
  <cols>
    <col min="5" max="5" width="5.77734375" bestFit="1" customWidth="1"/>
  </cols>
  <sheetData>
    <row r="1" spans="1:8" ht="39.6" x14ac:dyDescent="0.25">
      <c r="B1" s="30" t="s">
        <v>23</v>
      </c>
      <c r="C1" s="31" t="s">
        <v>24</v>
      </c>
      <c r="E1" s="41" t="s">
        <v>19</v>
      </c>
      <c r="F1" s="41"/>
      <c r="G1" s="27"/>
      <c r="H1" s="27"/>
    </row>
    <row r="2" spans="1:8" ht="13.8" thickBot="1" x14ac:dyDescent="0.3">
      <c r="A2">
        <v>1</v>
      </c>
      <c r="B2" s="2">
        <v>1054</v>
      </c>
      <c r="C2" s="3">
        <f t="shared" ref="C2" si="0">$G$6*B2+$G$7</f>
        <v>0</v>
      </c>
      <c r="E2" s="1" t="s">
        <v>25</v>
      </c>
      <c r="F2" s="32">
        <f>AVERAGE(B:B)</f>
        <v>1057.0666666666666</v>
      </c>
      <c r="G2" s="28"/>
      <c r="H2" s="28"/>
    </row>
    <row r="3" spans="1:8" ht="13.8" customHeight="1" thickTop="1" thickBot="1" x14ac:dyDescent="0.3">
      <c r="A3">
        <v>2</v>
      </c>
      <c r="B3" s="2">
        <v>1045</v>
      </c>
      <c r="E3" s="1" t="s">
        <v>2</v>
      </c>
      <c r="F3" s="33">
        <f>STDEV(B:B)</f>
        <v>15.936172122592806</v>
      </c>
      <c r="G3" s="43" t="s">
        <v>30</v>
      </c>
      <c r="H3" s="43"/>
    </row>
    <row r="4" spans="1:8" ht="13.2" customHeight="1" thickTop="1" thickBot="1" x14ac:dyDescent="0.3">
      <c r="A4">
        <v>3</v>
      </c>
      <c r="B4" s="2">
        <v>1052</v>
      </c>
      <c r="E4" s="1" t="s">
        <v>26</v>
      </c>
      <c r="F4" s="34">
        <f>MAX(B:B)</f>
        <v>1085</v>
      </c>
      <c r="G4" s="29"/>
      <c r="H4" s="42" t="s">
        <v>29</v>
      </c>
    </row>
    <row r="5" spans="1:8" ht="14.4" thickTop="1" thickBot="1" x14ac:dyDescent="0.3">
      <c r="A5">
        <v>4</v>
      </c>
      <c r="B5" s="2">
        <v>1049</v>
      </c>
      <c r="E5" s="1" t="s">
        <v>27</v>
      </c>
      <c r="F5" s="34">
        <f>MIN(B:B)</f>
        <v>1007</v>
      </c>
      <c r="G5" s="29"/>
      <c r="H5" s="42"/>
    </row>
    <row r="6" spans="1:8" ht="13.8" thickTop="1" x14ac:dyDescent="0.25">
      <c r="A6">
        <v>5</v>
      </c>
      <c r="B6" s="2">
        <v>1035</v>
      </c>
      <c r="G6" s="26">
        <f>(G4-G5)/(F4-F5)</f>
        <v>0</v>
      </c>
      <c r="H6" s="26" t="s">
        <v>21</v>
      </c>
    </row>
    <row r="7" spans="1:8" x14ac:dyDescent="0.25">
      <c r="A7">
        <v>6</v>
      </c>
      <c r="B7" s="2">
        <v>1081</v>
      </c>
      <c r="G7" s="23">
        <f>-G6*F4</f>
        <v>0</v>
      </c>
      <c r="H7" s="23" t="s">
        <v>22</v>
      </c>
    </row>
    <row r="8" spans="1:8" ht="13.8" thickBot="1" x14ac:dyDescent="0.3">
      <c r="A8">
        <v>7</v>
      </c>
      <c r="B8" s="2">
        <v>1068</v>
      </c>
    </row>
    <row r="9" spans="1:8" ht="13.8" thickBot="1" x14ac:dyDescent="0.3">
      <c r="A9">
        <v>8</v>
      </c>
      <c r="B9" s="2">
        <v>1059</v>
      </c>
      <c r="G9" s="36" t="e">
        <f>VAR(C:C)</f>
        <v>#DIV/0!</v>
      </c>
      <c r="H9" s="35" t="s">
        <v>28</v>
      </c>
    </row>
    <row r="10" spans="1:8" x14ac:dyDescent="0.25">
      <c r="A10">
        <v>9</v>
      </c>
      <c r="B10" s="2">
        <v>1070</v>
      </c>
    </row>
    <row r="11" spans="1:8" x14ac:dyDescent="0.25">
      <c r="A11">
        <v>10</v>
      </c>
      <c r="B11" s="2">
        <v>1042</v>
      </c>
      <c r="F11" s="44" t="s">
        <v>36</v>
      </c>
    </row>
    <row r="12" spans="1:8" x14ac:dyDescent="0.25">
      <c r="A12">
        <v>11</v>
      </c>
      <c r="B12" s="2">
        <v>1073</v>
      </c>
    </row>
    <row r="13" spans="1:8" x14ac:dyDescent="0.25">
      <c r="A13">
        <v>12</v>
      </c>
      <c r="B13" s="2">
        <v>1058</v>
      </c>
    </row>
    <row r="14" spans="1:8" x14ac:dyDescent="0.25">
      <c r="A14">
        <v>13</v>
      </c>
      <c r="B14" s="2">
        <v>1057</v>
      </c>
    </row>
    <row r="15" spans="1:8" x14ac:dyDescent="0.25">
      <c r="A15">
        <v>14</v>
      </c>
      <c r="B15" s="2">
        <v>1065</v>
      </c>
    </row>
    <row r="16" spans="1:8" x14ac:dyDescent="0.25">
      <c r="A16">
        <v>15</v>
      </c>
      <c r="B16" s="2">
        <v>1059</v>
      </c>
    </row>
    <row r="17" spans="1:2" x14ac:dyDescent="0.25">
      <c r="A17">
        <v>16</v>
      </c>
      <c r="B17" s="2">
        <v>1060</v>
      </c>
    </row>
    <row r="18" spans="1:2" x14ac:dyDescent="0.25">
      <c r="A18">
        <v>17</v>
      </c>
      <c r="B18" s="2">
        <v>1079</v>
      </c>
    </row>
    <row r="19" spans="1:2" x14ac:dyDescent="0.25">
      <c r="A19">
        <v>18</v>
      </c>
      <c r="B19" s="2">
        <v>1050</v>
      </c>
    </row>
    <row r="20" spans="1:2" x14ac:dyDescent="0.25">
      <c r="A20">
        <v>19</v>
      </c>
      <c r="B20" s="2">
        <v>1070</v>
      </c>
    </row>
    <row r="21" spans="1:2" x14ac:dyDescent="0.25">
      <c r="A21">
        <v>20</v>
      </c>
      <c r="B21" s="2">
        <v>1061</v>
      </c>
    </row>
    <row r="22" spans="1:2" x14ac:dyDescent="0.25">
      <c r="A22">
        <v>21</v>
      </c>
      <c r="B22" s="2">
        <v>1072</v>
      </c>
    </row>
    <row r="23" spans="1:2" x14ac:dyDescent="0.25">
      <c r="A23">
        <v>22</v>
      </c>
      <c r="B23" s="2">
        <v>1077</v>
      </c>
    </row>
    <row r="24" spans="1:2" x14ac:dyDescent="0.25">
      <c r="A24">
        <v>23</v>
      </c>
      <c r="B24" s="2">
        <v>1085</v>
      </c>
    </row>
    <row r="25" spans="1:2" x14ac:dyDescent="0.25">
      <c r="A25">
        <v>24</v>
      </c>
      <c r="B25" s="2">
        <v>1041</v>
      </c>
    </row>
    <row r="26" spans="1:2" x14ac:dyDescent="0.25">
      <c r="A26">
        <v>25</v>
      </c>
      <c r="B26" s="2">
        <v>1066</v>
      </c>
    </row>
    <row r="27" spans="1:2" x14ac:dyDescent="0.25">
      <c r="A27">
        <v>26</v>
      </c>
      <c r="B27" s="2">
        <v>1040</v>
      </c>
    </row>
    <row r="28" spans="1:2" x14ac:dyDescent="0.25">
      <c r="A28">
        <v>27</v>
      </c>
      <c r="B28" s="2">
        <v>1070</v>
      </c>
    </row>
    <row r="29" spans="1:2" x14ac:dyDescent="0.25">
      <c r="A29">
        <v>28</v>
      </c>
      <c r="B29" s="2">
        <v>1074</v>
      </c>
    </row>
    <row r="30" spans="1:2" x14ac:dyDescent="0.25">
      <c r="A30">
        <v>29</v>
      </c>
      <c r="B30" s="2">
        <v>1055</v>
      </c>
    </row>
    <row r="31" spans="1:2" x14ac:dyDescent="0.25">
      <c r="A31">
        <v>30</v>
      </c>
      <c r="B31" s="2">
        <v>1007</v>
      </c>
    </row>
    <row r="32" spans="1:2" x14ac:dyDescent="0.25">
      <c r="A32">
        <v>31</v>
      </c>
      <c r="B32" s="2">
        <v>1058</v>
      </c>
    </row>
    <row r="33" spans="1:2" x14ac:dyDescent="0.25">
      <c r="A33">
        <v>32</v>
      </c>
      <c r="B33" s="2">
        <v>1067</v>
      </c>
    </row>
    <row r="34" spans="1:2" x14ac:dyDescent="0.25">
      <c r="A34">
        <v>33</v>
      </c>
      <c r="B34" s="2">
        <v>1048</v>
      </c>
    </row>
    <row r="35" spans="1:2" x14ac:dyDescent="0.25">
      <c r="A35">
        <v>34</v>
      </c>
      <c r="B35" s="2">
        <v>1045</v>
      </c>
    </row>
    <row r="36" spans="1:2" x14ac:dyDescent="0.25">
      <c r="A36">
        <v>35</v>
      </c>
      <c r="B36" s="2">
        <v>1082</v>
      </c>
    </row>
    <row r="37" spans="1:2" x14ac:dyDescent="0.25">
      <c r="A37">
        <v>36</v>
      </c>
      <c r="B37" s="2">
        <v>1065</v>
      </c>
    </row>
    <row r="38" spans="1:2" x14ac:dyDescent="0.25">
      <c r="A38">
        <v>37</v>
      </c>
      <c r="B38" s="2">
        <v>1048</v>
      </c>
    </row>
    <row r="39" spans="1:2" x14ac:dyDescent="0.25">
      <c r="A39">
        <v>38</v>
      </c>
      <c r="B39" s="2">
        <v>1036</v>
      </c>
    </row>
    <row r="40" spans="1:2" x14ac:dyDescent="0.25">
      <c r="A40">
        <v>39</v>
      </c>
      <c r="B40" s="2">
        <v>1071</v>
      </c>
    </row>
    <row r="41" spans="1:2" x14ac:dyDescent="0.25">
      <c r="A41">
        <v>40</v>
      </c>
      <c r="B41" s="2">
        <v>1049</v>
      </c>
    </row>
    <row r="42" spans="1:2" x14ac:dyDescent="0.25">
      <c r="A42">
        <v>41</v>
      </c>
      <c r="B42" s="2">
        <v>1044</v>
      </c>
    </row>
    <row r="43" spans="1:2" x14ac:dyDescent="0.25">
      <c r="A43">
        <v>42</v>
      </c>
      <c r="B43" s="2">
        <v>1056</v>
      </c>
    </row>
    <row r="44" spans="1:2" x14ac:dyDescent="0.25">
      <c r="A44">
        <v>43</v>
      </c>
      <c r="B44" s="2">
        <v>1057</v>
      </c>
    </row>
    <row r="45" spans="1:2" x14ac:dyDescent="0.25">
      <c r="A45">
        <v>44</v>
      </c>
      <c r="B45" s="2">
        <v>1058</v>
      </c>
    </row>
    <row r="46" spans="1:2" x14ac:dyDescent="0.25">
      <c r="A46">
        <v>45</v>
      </c>
      <c r="B46" s="2">
        <v>1072</v>
      </c>
    </row>
    <row r="47" spans="1:2" x14ac:dyDescent="0.25">
      <c r="A47">
        <v>46</v>
      </c>
      <c r="B47" s="2">
        <v>1054</v>
      </c>
    </row>
    <row r="48" spans="1:2" x14ac:dyDescent="0.25">
      <c r="A48">
        <v>47</v>
      </c>
      <c r="B48" s="2">
        <v>1065</v>
      </c>
    </row>
    <row r="49" spans="1:2" x14ac:dyDescent="0.25">
      <c r="A49">
        <v>48</v>
      </c>
      <c r="B49" s="2">
        <v>1036</v>
      </c>
    </row>
    <row r="50" spans="1:2" x14ac:dyDescent="0.25">
      <c r="A50">
        <v>49</v>
      </c>
      <c r="B50" s="2">
        <v>1070</v>
      </c>
    </row>
    <row r="51" spans="1:2" x14ac:dyDescent="0.25">
      <c r="A51">
        <v>50</v>
      </c>
      <c r="B51" s="2">
        <v>1028</v>
      </c>
    </row>
    <row r="52" spans="1:2" x14ac:dyDescent="0.25">
      <c r="A52">
        <v>51</v>
      </c>
      <c r="B52" s="2">
        <v>1070</v>
      </c>
    </row>
    <row r="53" spans="1:2" x14ac:dyDescent="0.25">
      <c r="A53">
        <v>52</v>
      </c>
      <c r="B53" s="2">
        <v>1059</v>
      </c>
    </row>
    <row r="54" spans="1:2" x14ac:dyDescent="0.25">
      <c r="A54">
        <v>53</v>
      </c>
      <c r="B54" s="2">
        <v>1022</v>
      </c>
    </row>
    <row r="55" spans="1:2" x14ac:dyDescent="0.25">
      <c r="A55">
        <v>54</v>
      </c>
      <c r="B55" s="2">
        <v>1059</v>
      </c>
    </row>
    <row r="56" spans="1:2" x14ac:dyDescent="0.25">
      <c r="A56">
        <v>55</v>
      </c>
      <c r="B56" s="2">
        <v>1050</v>
      </c>
    </row>
    <row r="57" spans="1:2" x14ac:dyDescent="0.25">
      <c r="A57">
        <v>56</v>
      </c>
      <c r="B57" s="2">
        <v>1064</v>
      </c>
    </row>
    <row r="58" spans="1:2" x14ac:dyDescent="0.25">
      <c r="A58">
        <v>57</v>
      </c>
      <c r="B58" s="2">
        <v>1054</v>
      </c>
    </row>
    <row r="59" spans="1:2" x14ac:dyDescent="0.25">
      <c r="A59">
        <v>58</v>
      </c>
      <c r="B59" s="2">
        <v>1081</v>
      </c>
    </row>
    <row r="60" spans="1:2" x14ac:dyDescent="0.25">
      <c r="A60">
        <v>59</v>
      </c>
      <c r="B60" s="2">
        <v>1021</v>
      </c>
    </row>
    <row r="61" spans="1:2" x14ac:dyDescent="0.25">
      <c r="A61">
        <v>60</v>
      </c>
      <c r="B61" s="2">
        <v>1061</v>
      </c>
    </row>
  </sheetData>
  <mergeCells count="3">
    <mergeCell ref="E1:F1"/>
    <mergeCell ref="H4:H5"/>
    <mergeCell ref="G3:H3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Shot Analysis</vt:lpstr>
      <vt:lpstr>Chronograph Analysis</vt:lpstr>
      <vt:lpstr>Target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2013-11-30T21:08:16Z</dcterms:created>
  <dcterms:modified xsi:type="dcterms:W3CDTF">2014-02-03T21:43:39Z</dcterms:modified>
</cp:coreProperties>
</file>