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20" windowWidth="23940" windowHeight="10320"/>
  </bookViews>
  <sheets>
    <sheet name="Sheet2" sheetId="1" r:id="rId1"/>
  </sheets>
  <definedNames>
    <definedName name="solver_adj" localSheetId="0" hidden="1">Sheet2!$K$29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Sheet2!$I$31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H29" i="1" l="1"/>
  <c r="G29" i="1"/>
  <c r="H34" i="1" l="1"/>
  <c r="G34" i="1"/>
  <c r="G33" i="1"/>
  <c r="B16" i="1"/>
  <c r="B22" i="1"/>
  <c r="B17" i="1"/>
  <c r="B18" i="1" s="1"/>
  <c r="K31" i="1"/>
  <c r="H31" i="1" s="1"/>
  <c r="K30" i="1"/>
  <c r="H30" i="1" s="1"/>
  <c r="C15" i="1"/>
  <c r="B15" i="1"/>
  <c r="C14" i="1"/>
  <c r="B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G31" i="1" l="1"/>
  <c r="G30" i="1"/>
  <c r="I31" i="1" s="1"/>
</calcChain>
</file>

<file path=xl/comments1.xml><?xml version="1.0" encoding="utf-8"?>
<comments xmlns="http://schemas.openxmlformats.org/spreadsheetml/2006/main">
  <authors>
    <author>David</author>
  </authors>
  <commentList>
    <comment ref="C16" authorId="0">
      <text>
        <r>
          <rPr>
            <sz val="9"/>
            <color indexed="81"/>
            <rFont val="Tahoma"/>
            <family val="2"/>
          </rPr>
          <t xml:space="preserve">Danielson uses a 1-tail test because he is only interested in the probability Wolf is </t>
        </r>
        <r>
          <rPr>
            <i/>
            <sz val="9"/>
            <color indexed="81"/>
            <rFont val="Tahoma"/>
            <family val="2"/>
          </rPr>
          <t xml:space="preserve">more </t>
        </r>
        <r>
          <rPr>
            <sz val="9"/>
            <color indexed="81"/>
            <rFont val="Tahoma"/>
            <family val="2"/>
          </rPr>
          <t>accurate than Eley.</t>
        </r>
      </text>
    </comment>
  </commentList>
</comments>
</file>

<file path=xl/sharedStrings.xml><?xml version="1.0" encoding="utf-8"?>
<sst xmlns="http://schemas.openxmlformats.org/spreadsheetml/2006/main" count="26" uniqueCount="24">
  <si>
    <t>Wolf Match Extra</t>
  </si>
  <si>
    <t>Eley Tenex</t>
  </si>
  <si>
    <t>Wolf R^2</t>
  </si>
  <si>
    <t>Eley R^2</t>
  </si>
  <si>
    <t>Average</t>
  </si>
  <si>
    <t>Var</t>
  </si>
  <si>
    <t>Rayleigh s^2</t>
  </si>
  <si>
    <t>Confidence Interval Range</t>
  </si>
  <si>
    <t>CI-</t>
  </si>
  <si>
    <t>Chi^2 1</t>
  </si>
  <si>
    <t>CI+</t>
  </si>
  <si>
    <t>Chi^2 2</t>
  </si>
  <si>
    <t>Samples</t>
  </si>
  <si>
    <t>2-tail T-test</t>
  </si>
  <si>
    <t>1-tail T-test</t>
  </si>
  <si>
    <t>Diff (minimize)</t>
  </si>
  <si>
    <t>Danielson's Answer</t>
  </si>
  <si>
    <t>2-tail Confidence that spreads are different</t>
  </si>
  <si>
    <t>Find the largest confidence range for which there is no overlap in estimated Rayleigh parameter</t>
  </si>
  <si>
    <t>Spread of 2-shot groups</t>
  </si>
  <si>
    <t>cG(2N-1)</t>
  </si>
  <si>
    <t>Sigma</t>
  </si>
  <si>
    <t>Sqrt Rayleigh Confidence Range</t>
  </si>
  <si>
    <t>Actually we get two observations from each pair so duplicate the radii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</si>
</sst>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0.00000"/>
    <numFmt numFmtId="166" formatCode="0.0%"/>
    <numFmt numFmtId="167" formatCode="0.000%"/>
    <numFmt numFmtId="168" formatCode="0.000"/>
  </numFmts>
  <fonts count="12" x14ac:knownFonts="1">
    <font>
      <sz val="10"/>
      <color theme="1"/>
      <name val="Arial"/>
      <family val="2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b/>
      <sz val="10"/>
      <color theme="1"/>
      <name val="Arial"/>
      <family val="2"/>
    </font>
    <font>
      <sz val="8"/>
      <color rgb="FF006100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sz val="8"/>
      <color theme="0" tint="-0.499984740745262"/>
      <name val="Arial"/>
      <family val="2"/>
    </font>
    <font>
      <sz val="10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4" borderId="10" applyNumberFormat="0" applyAlignment="0" applyProtection="0"/>
    <xf numFmtId="0" fontId="1" fillId="2" borderId="0" applyNumberFormat="0" applyBorder="0" applyAlignment="0" applyProtection="0"/>
    <xf numFmtId="0" fontId="2" fillId="3" borderId="10" applyNumberFormat="0" applyAlignment="0" applyProtection="0"/>
    <xf numFmtId="0" fontId="3" fillId="4" borderId="11" applyNumberFormat="0" applyAlignment="0" applyProtection="0"/>
  </cellStyleXfs>
  <cellXfs count="41">
    <xf numFmtId="0" fontId="0" fillId="0" borderId="0" xfId="0"/>
    <xf numFmtId="0" fontId="0" fillId="0" borderId="0" xfId="0" applyAlignment="1">
      <alignment horizontal="right"/>
    </xf>
    <xf numFmtId="165" fontId="0" fillId="0" borderId="0" xfId="0" applyNumberFormat="1"/>
    <xf numFmtId="0" fontId="0" fillId="0" borderId="1" xfId="0" applyBorder="1"/>
    <xf numFmtId="164" fontId="4" fillId="4" borderId="12" xfId="1" applyNumberFormat="1" applyBorder="1"/>
    <xf numFmtId="0" fontId="4" fillId="4" borderId="12" xfId="1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right"/>
    </xf>
    <xf numFmtId="164" fontId="5" fillId="0" borderId="0" xfId="0" applyNumberFormat="1" applyFont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7" fillId="0" borderId="0" xfId="0" applyFont="1" applyBorder="1" applyAlignment="1">
      <alignment horizontal="center"/>
    </xf>
    <xf numFmtId="0" fontId="4" fillId="4" borderId="13" xfId="1" applyBorder="1" applyAlignment="1">
      <alignment horizontal="center"/>
    </xf>
    <xf numFmtId="164" fontId="4" fillId="4" borderId="14" xfId="1" applyNumberFormat="1" applyBorder="1"/>
    <xf numFmtId="164" fontId="4" fillId="4" borderId="15" xfId="1" applyNumberFormat="1" applyBorder="1"/>
    <xf numFmtId="164" fontId="4" fillId="4" borderId="10" xfId="1" applyNumberFormat="1" applyBorder="1"/>
    <xf numFmtId="164" fontId="4" fillId="4" borderId="16" xfId="1" applyNumberFormat="1" applyBorder="1"/>
    <xf numFmtId="164" fontId="4" fillId="4" borderId="17" xfId="1" applyNumberFormat="1" applyBorder="1"/>
    <xf numFmtId="164" fontId="4" fillId="4" borderId="18" xfId="1" applyNumberFormat="1" applyBorder="1"/>
    <xf numFmtId="164" fontId="0" fillId="0" borderId="0" xfId="0" applyNumberFormat="1" applyFont="1" applyBorder="1"/>
    <xf numFmtId="0" fontId="0" fillId="0" borderId="0" xfId="0" applyAlignment="1">
      <alignment horizontal="center"/>
    </xf>
    <xf numFmtId="0" fontId="0" fillId="0" borderId="19" xfId="0" applyBorder="1" applyAlignment="1">
      <alignment horizontal="right"/>
    </xf>
    <xf numFmtId="165" fontId="0" fillId="0" borderId="20" xfId="0" applyNumberFormat="1" applyBorder="1"/>
    <xf numFmtId="0" fontId="0" fillId="0" borderId="21" xfId="0" applyBorder="1"/>
    <xf numFmtId="0" fontId="0" fillId="0" borderId="7" xfId="0" applyBorder="1"/>
    <xf numFmtId="0" fontId="0" fillId="0" borderId="8" xfId="0" applyBorder="1"/>
    <xf numFmtId="0" fontId="7" fillId="0" borderId="0" xfId="0" applyFont="1" applyAlignment="1">
      <alignment horizontal="right"/>
    </xf>
    <xf numFmtId="0" fontId="1" fillId="2" borderId="0" xfId="2" applyAlignment="1">
      <alignment horizontal="right"/>
    </xf>
    <xf numFmtId="168" fontId="1" fillId="2" borderId="0" xfId="2" applyNumberFormat="1"/>
    <xf numFmtId="0" fontId="2" fillId="3" borderId="10" xfId="3"/>
    <xf numFmtId="167" fontId="3" fillId="4" borderId="11" xfId="4" applyNumberFormat="1"/>
    <xf numFmtId="0" fontId="7" fillId="0" borderId="7" xfId="0" applyFont="1" applyBorder="1" applyAlignment="1">
      <alignment horizontal="center"/>
    </xf>
    <xf numFmtId="0" fontId="0" fillId="0" borderId="22" xfId="0" applyBorder="1" applyAlignment="1">
      <alignment horizontal="right" vertical="center" textRotation="90"/>
    </xf>
    <xf numFmtId="0" fontId="6" fillId="2" borderId="0" xfId="2" applyFont="1" applyAlignment="1">
      <alignment horizontal="center" wrapText="1"/>
    </xf>
    <xf numFmtId="166" fontId="1" fillId="2" borderId="0" xfId="2" applyNumberFormat="1" applyAlignment="1">
      <alignment horizontal="center" vertical="center"/>
    </xf>
    <xf numFmtId="0" fontId="0" fillId="0" borderId="9" xfId="0" applyBorder="1" applyAlignment="1">
      <alignment horizontal="left" vertical="center" textRotation="90" wrapText="1"/>
    </xf>
    <xf numFmtId="0" fontId="6" fillId="2" borderId="0" xfId="2" applyFont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1" fillId="0" borderId="0" xfId="0" applyFont="1" applyBorder="1"/>
  </cellXfs>
  <cellStyles count="5">
    <cellStyle name="Calculation" xfId="1" builtinId="22"/>
    <cellStyle name="Good" xfId="2" builtinId="26"/>
    <cellStyle name="Input" xfId="3" builtinId="20"/>
    <cellStyle name="Normal" xfId="0" builtinId="0"/>
    <cellStyle name="Output" xfId="4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tabSelected="1" workbookViewId="0"/>
  </sheetViews>
  <sheetFormatPr defaultRowHeight="13.2" x14ac:dyDescent="0.25"/>
  <cols>
    <col min="1" max="1" width="9.88671875" customWidth="1"/>
    <col min="2" max="2" width="13.21875" bestFit="1" customWidth="1"/>
    <col min="3" max="3" width="12" bestFit="1" customWidth="1"/>
    <col min="6" max="6" width="7.21875" customWidth="1"/>
    <col min="9" max="9" width="12.109375" bestFit="1" customWidth="1"/>
    <col min="12" max="12" width="22.77734375" bestFit="1" customWidth="1"/>
  </cols>
  <sheetData>
    <row r="1" spans="1:9" x14ac:dyDescent="0.25">
      <c r="B1" s="13" t="s">
        <v>0</v>
      </c>
      <c r="C1" s="13" t="s">
        <v>1</v>
      </c>
      <c r="D1" s="14" t="s">
        <v>2</v>
      </c>
      <c r="E1" s="14" t="s">
        <v>3</v>
      </c>
      <c r="G1" s="14" t="s">
        <v>2</v>
      </c>
      <c r="H1" s="14" t="s">
        <v>3</v>
      </c>
    </row>
    <row r="2" spans="1:9" x14ac:dyDescent="0.25">
      <c r="A2" s="34" t="s">
        <v>19</v>
      </c>
      <c r="B2" s="31">
        <v>1.1335</v>
      </c>
      <c r="C2" s="31">
        <v>0.71550000000000002</v>
      </c>
      <c r="D2" s="15">
        <f>POWER(B2/2,2)</f>
        <v>0.32120556249999999</v>
      </c>
      <c r="E2" s="16">
        <f>POWER(C2/2,2)</f>
        <v>0.1279850625</v>
      </c>
      <c r="F2" s="22">
        <v>1</v>
      </c>
      <c r="G2" s="15">
        <v>0.32120556249999999</v>
      </c>
      <c r="H2" s="16">
        <v>0.1279850625</v>
      </c>
    </row>
    <row r="3" spans="1:9" x14ac:dyDescent="0.25">
      <c r="A3" s="34"/>
      <c r="B3" s="31">
        <v>1.0395000000000001</v>
      </c>
      <c r="C3" s="31">
        <v>0.224</v>
      </c>
      <c r="D3" s="17">
        <f t="shared" ref="D3:E13" si="0">POWER(B3/2,2)</f>
        <v>0.27014006250000006</v>
      </c>
      <c r="E3" s="18">
        <f t="shared" si="0"/>
        <v>1.2544000000000001E-2</v>
      </c>
      <c r="F3" s="22">
        <v>2</v>
      </c>
      <c r="G3" s="17">
        <v>0.27014006250000006</v>
      </c>
      <c r="H3" s="18">
        <v>1.2544000000000001E-2</v>
      </c>
    </row>
    <row r="4" spans="1:9" x14ac:dyDescent="0.25">
      <c r="A4" s="34"/>
      <c r="B4" s="31">
        <v>1.0105</v>
      </c>
      <c r="C4" s="31">
        <v>0.46600000000000003</v>
      </c>
      <c r="D4" s="17">
        <f t="shared" si="0"/>
        <v>0.2552775625</v>
      </c>
      <c r="E4" s="18">
        <f t="shared" si="0"/>
        <v>5.4289000000000004E-2</v>
      </c>
      <c r="F4" s="22">
        <v>3</v>
      </c>
      <c r="G4" s="17">
        <v>0.2552775625</v>
      </c>
      <c r="H4" s="18">
        <v>5.4289000000000004E-2</v>
      </c>
    </row>
    <row r="5" spans="1:9" x14ac:dyDescent="0.25">
      <c r="A5" s="34"/>
      <c r="B5" s="31">
        <v>1.0015000000000001</v>
      </c>
      <c r="C5" s="31">
        <v>8.0500000000000002E-2</v>
      </c>
      <c r="D5" s="17">
        <f t="shared" si="0"/>
        <v>0.25075056250000005</v>
      </c>
      <c r="E5" s="18">
        <f t="shared" si="0"/>
        <v>1.6200625000000002E-3</v>
      </c>
      <c r="F5" s="22">
        <v>4</v>
      </c>
      <c r="G5" s="17">
        <v>0.25075056250000005</v>
      </c>
      <c r="H5" s="18">
        <v>1.6200625000000002E-3</v>
      </c>
    </row>
    <row r="6" spans="1:9" x14ac:dyDescent="0.25">
      <c r="A6" s="34"/>
      <c r="B6" s="31">
        <v>0.82750000000000001</v>
      </c>
      <c r="C6" s="31">
        <v>0.59250000000000003</v>
      </c>
      <c r="D6" s="17">
        <f t="shared" si="0"/>
        <v>0.17118906250000002</v>
      </c>
      <c r="E6" s="18">
        <f t="shared" si="0"/>
        <v>8.7764062500000004E-2</v>
      </c>
      <c r="F6" s="22">
        <v>5</v>
      </c>
      <c r="G6" s="17">
        <v>0.17118906250000002</v>
      </c>
      <c r="H6" s="18">
        <v>8.7764062500000004E-2</v>
      </c>
    </row>
    <row r="7" spans="1:9" x14ac:dyDescent="0.25">
      <c r="A7" s="34"/>
      <c r="B7" s="31">
        <v>0.79900000000000004</v>
      </c>
      <c r="C7" s="31">
        <v>0.54549999999999998</v>
      </c>
      <c r="D7" s="17">
        <f t="shared" si="0"/>
        <v>0.15960025000000003</v>
      </c>
      <c r="E7" s="18">
        <f t="shared" si="0"/>
        <v>7.4392562499999995E-2</v>
      </c>
      <c r="F7" s="22">
        <v>6</v>
      </c>
      <c r="G7" s="17">
        <v>0.15960025000000003</v>
      </c>
      <c r="H7" s="18">
        <v>7.4392562499999995E-2</v>
      </c>
    </row>
    <row r="8" spans="1:9" x14ac:dyDescent="0.25">
      <c r="A8" s="34"/>
      <c r="B8" s="31">
        <v>0.748</v>
      </c>
      <c r="C8" s="31">
        <v>0.54800000000000004</v>
      </c>
      <c r="D8" s="17">
        <f t="shared" si="0"/>
        <v>0.139876</v>
      </c>
      <c r="E8" s="18">
        <f t="shared" si="0"/>
        <v>7.5076000000000018E-2</v>
      </c>
      <c r="F8" s="22">
        <v>7</v>
      </c>
      <c r="G8" s="17">
        <v>0.139876</v>
      </c>
      <c r="H8" s="18">
        <v>7.5076000000000018E-2</v>
      </c>
    </row>
    <row r="9" spans="1:9" x14ac:dyDescent="0.25">
      <c r="A9" s="34"/>
      <c r="B9" s="31">
        <v>0.63249999999999995</v>
      </c>
      <c r="C9" s="31">
        <v>0.35849999999999999</v>
      </c>
      <c r="D9" s="17">
        <f t="shared" si="0"/>
        <v>0.10001406249999999</v>
      </c>
      <c r="E9" s="18">
        <f t="shared" si="0"/>
        <v>3.2130562499999994E-2</v>
      </c>
      <c r="F9" s="22">
        <v>8</v>
      </c>
      <c r="G9" s="17">
        <v>0.10001406249999999</v>
      </c>
      <c r="H9" s="18">
        <v>3.2130562499999994E-2</v>
      </c>
    </row>
    <row r="10" spans="1:9" x14ac:dyDescent="0.25">
      <c r="A10" s="34"/>
      <c r="B10" s="31">
        <v>0.63</v>
      </c>
      <c r="C10" s="31">
        <v>0.5</v>
      </c>
      <c r="D10" s="17">
        <f t="shared" si="0"/>
        <v>9.9225000000000008E-2</v>
      </c>
      <c r="E10" s="18">
        <f t="shared" si="0"/>
        <v>6.25E-2</v>
      </c>
      <c r="F10" s="22">
        <v>9</v>
      </c>
      <c r="G10" s="17">
        <v>9.9225000000000008E-2</v>
      </c>
      <c r="H10" s="18">
        <v>6.25E-2</v>
      </c>
    </row>
    <row r="11" spans="1:9" x14ac:dyDescent="0.25">
      <c r="A11" s="34"/>
      <c r="B11" s="31">
        <v>0.61350000000000005</v>
      </c>
      <c r="C11" s="31">
        <v>0.45650000000000002</v>
      </c>
      <c r="D11" s="17">
        <f t="shared" si="0"/>
        <v>9.4095562500000007E-2</v>
      </c>
      <c r="E11" s="18">
        <f t="shared" si="0"/>
        <v>5.2098062500000007E-2</v>
      </c>
      <c r="F11" s="22">
        <v>10</v>
      </c>
      <c r="G11" s="17">
        <v>9.4095562500000007E-2</v>
      </c>
      <c r="H11" s="18">
        <v>5.2098062500000007E-2</v>
      </c>
    </row>
    <row r="12" spans="1:9" x14ac:dyDescent="0.25">
      <c r="A12" s="34"/>
      <c r="B12" s="31">
        <v>0.38250000000000001</v>
      </c>
      <c r="C12" s="31">
        <v>0.55249999999999999</v>
      </c>
      <c r="D12" s="17">
        <f t="shared" si="0"/>
        <v>3.65765625E-2</v>
      </c>
      <c r="E12" s="18">
        <f t="shared" si="0"/>
        <v>7.6314062500000002E-2</v>
      </c>
      <c r="F12" s="22">
        <v>11</v>
      </c>
      <c r="G12" s="17">
        <v>3.65765625E-2</v>
      </c>
      <c r="H12" s="18">
        <v>7.6314062500000002E-2</v>
      </c>
    </row>
    <row r="13" spans="1:9" x14ac:dyDescent="0.25">
      <c r="A13" s="34"/>
      <c r="B13" s="31">
        <v>9.0999999999999998E-2</v>
      </c>
      <c r="C13" s="31">
        <v>0.87450000000000006</v>
      </c>
      <c r="D13" s="19">
        <f t="shared" si="0"/>
        <v>2.07025E-3</v>
      </c>
      <c r="E13" s="20">
        <f t="shared" si="0"/>
        <v>0.19118756250000002</v>
      </c>
      <c r="F13" s="22">
        <v>12</v>
      </c>
      <c r="G13" s="19">
        <v>2.07025E-3</v>
      </c>
      <c r="H13" s="20">
        <v>0.19118756250000002</v>
      </c>
    </row>
    <row r="14" spans="1:9" x14ac:dyDescent="0.25">
      <c r="A14" s="1" t="s">
        <v>4</v>
      </c>
      <c r="B14" s="2">
        <f>AVERAGE(B2:B13)</f>
        <v>0.74241666666666672</v>
      </c>
      <c r="C14" s="2">
        <f>AVERAGE(C2:C13)</f>
        <v>0.4928333333333334</v>
      </c>
      <c r="F14" s="22">
        <v>13</v>
      </c>
      <c r="G14" s="15">
        <v>0.32120556249999999</v>
      </c>
      <c r="H14" s="16">
        <v>0.1279850625</v>
      </c>
      <c r="I14" s="37" t="s">
        <v>23</v>
      </c>
    </row>
    <row r="15" spans="1:9" x14ac:dyDescent="0.25">
      <c r="A15" s="1" t="s">
        <v>5</v>
      </c>
      <c r="B15" s="2">
        <f>VAR(B2:B13)</f>
        <v>8.9626537878787799E-2</v>
      </c>
      <c r="C15" s="2">
        <f>VAR(C2:C13)</f>
        <v>4.3362515151515187E-2</v>
      </c>
      <c r="F15" s="22">
        <v>14</v>
      </c>
      <c r="G15" s="17">
        <v>0.27014006250000006</v>
      </c>
      <c r="H15" s="18">
        <v>1.2544000000000001E-2</v>
      </c>
      <c r="I15" s="37"/>
    </row>
    <row r="16" spans="1:9" x14ac:dyDescent="0.25">
      <c r="A16" s="23" t="s">
        <v>14</v>
      </c>
      <c r="B16" s="24">
        <f>TTEST(B2:B13,C2:C13,1,3)</f>
        <v>1.4057505087837891E-2</v>
      </c>
      <c r="C16" s="24" t="s">
        <v>16</v>
      </c>
      <c r="D16" s="25"/>
      <c r="F16" s="22">
        <v>15</v>
      </c>
      <c r="G16" s="17">
        <v>0.2552775625</v>
      </c>
      <c r="H16" s="18">
        <v>5.4289000000000004E-2</v>
      </c>
      <c r="I16" s="37"/>
    </row>
    <row r="17" spans="1:12" x14ac:dyDescent="0.25">
      <c r="A17" s="1" t="s">
        <v>13</v>
      </c>
      <c r="B17" s="2">
        <f>TTEST(B2:B13,C2:C13,2,3)</f>
        <v>2.8115010175675782E-2</v>
      </c>
      <c r="F17" s="22">
        <v>16</v>
      </c>
      <c r="G17" s="17">
        <v>0.25075056250000005</v>
      </c>
      <c r="H17" s="18">
        <v>1.6200625000000002E-3</v>
      </c>
      <c r="I17" s="37"/>
    </row>
    <row r="18" spans="1:12" x14ac:dyDescent="0.25">
      <c r="A18" s="35" t="s">
        <v>17</v>
      </c>
      <c r="B18" s="36">
        <f>1-B17</f>
        <v>0.97188498982432425</v>
      </c>
      <c r="F18" s="22">
        <v>17</v>
      </c>
      <c r="G18" s="17">
        <v>0.17118906250000002</v>
      </c>
      <c r="H18" s="18">
        <v>8.7764062500000004E-2</v>
      </c>
      <c r="I18" s="37"/>
    </row>
    <row r="19" spans="1:12" x14ac:dyDescent="0.25">
      <c r="A19" s="35"/>
      <c r="B19" s="36"/>
      <c r="F19" s="22">
        <v>18</v>
      </c>
      <c r="G19" s="17">
        <v>0.15960025000000003</v>
      </c>
      <c r="H19" s="18">
        <v>7.4392562499999995E-2</v>
      </c>
      <c r="I19" s="37"/>
    </row>
    <row r="20" spans="1:12" x14ac:dyDescent="0.25">
      <c r="A20" s="35"/>
      <c r="B20" s="36"/>
      <c r="F20" s="22">
        <v>19</v>
      </c>
      <c r="G20" s="17">
        <v>0.139876</v>
      </c>
      <c r="H20" s="18">
        <v>7.5076000000000018E-2</v>
      </c>
      <c r="I20" s="37"/>
    </row>
    <row r="21" spans="1:12" x14ac:dyDescent="0.25">
      <c r="F21" s="22">
        <v>20</v>
      </c>
      <c r="G21" s="17">
        <v>0.10001406249999999</v>
      </c>
      <c r="H21" s="18">
        <v>3.2130562499999994E-2</v>
      </c>
      <c r="I21" s="37"/>
    </row>
    <row r="22" spans="1:12" x14ac:dyDescent="0.25">
      <c r="A22" s="38" t="s">
        <v>22</v>
      </c>
      <c r="B22" s="36">
        <f>SQRT(K29)</f>
        <v>0.97183090718153897</v>
      </c>
      <c r="F22" s="22">
        <v>21</v>
      </c>
      <c r="G22" s="17">
        <v>9.9225000000000008E-2</v>
      </c>
      <c r="H22" s="18">
        <v>6.25E-2</v>
      </c>
      <c r="I22" s="37"/>
    </row>
    <row r="23" spans="1:12" x14ac:dyDescent="0.25">
      <c r="A23" s="38"/>
      <c r="B23" s="36"/>
      <c r="F23" s="22">
        <v>22</v>
      </c>
      <c r="G23" s="17">
        <v>9.4095562500000007E-2</v>
      </c>
      <c r="H23" s="18">
        <v>5.2098062500000007E-2</v>
      </c>
      <c r="I23" s="37"/>
    </row>
    <row r="24" spans="1:12" x14ac:dyDescent="0.25">
      <c r="A24" s="38"/>
      <c r="B24" s="36"/>
      <c r="F24" s="22">
        <v>23</v>
      </c>
      <c r="G24" s="17">
        <v>3.65765625E-2</v>
      </c>
      <c r="H24" s="18">
        <v>7.6314062500000002E-2</v>
      </c>
      <c r="I24" s="37"/>
    </row>
    <row r="25" spans="1:12" x14ac:dyDescent="0.25">
      <c r="F25" s="22">
        <v>24</v>
      </c>
      <c r="G25" s="19">
        <v>2.07025E-3</v>
      </c>
      <c r="H25" s="20">
        <v>0.19118756250000002</v>
      </c>
      <c r="I25" s="37"/>
    </row>
    <row r="28" spans="1:12" ht="13.8" thickBot="1" x14ac:dyDescent="0.3">
      <c r="F28" s="33" t="s">
        <v>18</v>
      </c>
      <c r="G28" s="33"/>
      <c r="H28" s="33"/>
      <c r="I28" s="33"/>
      <c r="J28" s="33"/>
      <c r="K28" s="33"/>
      <c r="L28" s="33"/>
    </row>
    <row r="29" spans="1:12" x14ac:dyDescent="0.25">
      <c r="F29" s="3"/>
      <c r="G29" s="4">
        <f>SUM(G14:G25)/(K32-1)</f>
        <v>8.2609586956521736E-2</v>
      </c>
      <c r="H29" s="4">
        <f>SUM(H14:H25)/(K32-1)</f>
        <v>3.6865260869565222E-2</v>
      </c>
      <c r="I29" s="5" t="s">
        <v>6</v>
      </c>
      <c r="J29" s="6"/>
      <c r="K29" s="32">
        <v>0.94445531215329304</v>
      </c>
      <c r="L29" s="7" t="s">
        <v>7</v>
      </c>
    </row>
    <row r="30" spans="1:12" x14ac:dyDescent="0.25">
      <c r="F30" s="8" t="s">
        <v>8</v>
      </c>
      <c r="G30" s="9">
        <f>SUM(G$2:G$25)/K30</f>
        <v>5.7522006762636781E-2</v>
      </c>
      <c r="H30" s="21">
        <f>SUM(H$2:H$25)/$K30</f>
        <v>2.5669705698462986E-2</v>
      </c>
      <c r="I30" s="39" t="s">
        <v>15</v>
      </c>
      <c r="J30" s="10"/>
      <c r="K30" s="10">
        <f>CHIINV((1-K29)/2,2*K32-2)</f>
        <v>66.062385752304863</v>
      </c>
      <c r="L30" s="11" t="s">
        <v>9</v>
      </c>
    </row>
    <row r="31" spans="1:12" x14ac:dyDescent="0.25">
      <c r="F31" s="8" t="s">
        <v>10</v>
      </c>
      <c r="G31" s="21">
        <f>SUM(G$2:G$25)/K31</f>
        <v>0.12889829361413252</v>
      </c>
      <c r="H31" s="9">
        <f>SUM(H$2:H$25)/$K31</f>
        <v>5.7522006764514681E-2</v>
      </c>
      <c r="I31" s="40">
        <f>ABS(G30-H31)</f>
        <v>1.8779006127900288E-12</v>
      </c>
      <c r="J31" s="10"/>
      <c r="K31" s="10">
        <f>CHIINV(0.5+K29/2,2*K32-2)</f>
        <v>29.480925568927475</v>
      </c>
      <c r="L31" s="11" t="s">
        <v>11</v>
      </c>
    </row>
    <row r="32" spans="1:12" ht="13.8" thickBot="1" x14ac:dyDescent="0.3">
      <c r="F32" s="12"/>
      <c r="G32" s="26"/>
      <c r="H32" s="26"/>
      <c r="I32" s="26"/>
      <c r="J32" s="26"/>
      <c r="K32" s="26">
        <v>24</v>
      </c>
      <c r="L32" s="27" t="s">
        <v>12</v>
      </c>
    </row>
    <row r="33" spans="6:8" x14ac:dyDescent="0.25">
      <c r="F33" s="28" t="s">
        <v>20</v>
      </c>
      <c r="G33">
        <f>1/(EXP(LN(SQRT(2/(K32-1))) + GAMMALN(K32/2) - GAMMALN((K32-1)/2)))</f>
        <v>1.0109253993838405</v>
      </c>
    </row>
    <row r="34" spans="6:8" x14ac:dyDescent="0.25">
      <c r="F34" s="29" t="s">
        <v>21</v>
      </c>
      <c r="G34" s="30">
        <f>$G$33*SQRT(G29)</f>
        <v>0.29055900099150417</v>
      </c>
      <c r="H34" s="30">
        <f>$G$33*SQRT(H29)</f>
        <v>0.19410099604151437</v>
      </c>
    </row>
  </sheetData>
  <mergeCells count="7">
    <mergeCell ref="F28:L28"/>
    <mergeCell ref="A2:A13"/>
    <mergeCell ref="A18:A20"/>
    <mergeCell ref="B18:B20"/>
    <mergeCell ref="I14:I25"/>
    <mergeCell ref="A22:A24"/>
    <mergeCell ref="B22:B2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2013-12-02T03:02:32Z</dcterms:created>
  <dcterms:modified xsi:type="dcterms:W3CDTF">2014-06-02T22:53:33Z</dcterms:modified>
</cp:coreProperties>
</file>